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Projekte\BLV kids teens\"/>
    </mc:Choice>
  </mc:AlternateContent>
  <xr:revisionPtr revIDLastSave="0" documentId="8_{0C05B662-1E8C-4057-86DD-3191AC15DCFC}" xr6:coauthVersionLast="47" xr6:coauthVersionMax="47" xr10:uidLastSave="{00000000-0000-0000-0000-000000000000}"/>
  <bookViews>
    <workbookView xWindow="-110" yWindow="-110" windowWidth="19420" windowHeight="11500" tabRatio="648" activeTab="1" xr2:uid="{00000000-000D-0000-FFFF-FFFF00000000}"/>
  </bookViews>
  <sheets>
    <sheet name="Readme" sheetId="5" r:id="rId1"/>
    <sheet name="Synthesis" sheetId="2" r:id="rId2"/>
    <sheet name="Pop" sheetId="3" r:id="rId3"/>
    <sheet name="Nutrients" sheetId="1" r:id="rId4"/>
    <sheet name="DietDifferences" sheetId="4" r:id="rId5"/>
    <sheet name="MilkNutScenario_PHD" sheetId="7" state="hidden" r:id="rId6"/>
    <sheet name="MilkNutScenario_SGE" sheetId="6" r:id="rId7"/>
  </sheets>
  <externalReferences>
    <externalReference r:id="rId8"/>
    <externalReference r:id="rId9"/>
    <externalReference r:id="rId10"/>
  </externalReferences>
  <definedNames>
    <definedName name="AnzahlUnternehmen">[1]MakroDH!$Q$20</definedName>
    <definedName name="Bev_2017">'[1]LM-Kat'!$C$93</definedName>
    <definedName name="Bev_2022">'[1]LM-Kat'!$C$98</definedName>
    <definedName name="Bev_2023">'[1]LM-Kat'!$C$99</definedName>
    <definedName name="Branche">[2]Daten!$B$82:$B$108</definedName>
    <definedName name="Branche_ID">[2]Daten!$C$82:$C$108</definedName>
    <definedName name="Branche_KL">[2]Daten!$D$82:$D$121</definedName>
    <definedName name="Branche_Klasse">[2]Daten!$B$82:$B$121</definedName>
    <definedName name="Datengenauigkeit">[2]Daten!$B$23:$B$35</definedName>
    <definedName name="Datengenauigkeit_ID">[2]Daten!$C$23:$C$29</definedName>
    <definedName name="Datengenauigkeit_KL">[2]Daten!$D$23:$D$35</definedName>
    <definedName name="Jahr1">[1]Vorlage!$BC$6</definedName>
    <definedName name="Jahr2">[1]Vorlage!$BC$7</definedName>
    <definedName name="Kat_2019_ID">'[1]LM-Kat'!$D$6:$D$53</definedName>
    <definedName name="KatDH_ID">'[1]LM-Kat'!$F$6:$F$53</definedName>
    <definedName name="KatSynthese_ID">'[1]LM-Kat'!$B$6:$B$53</definedName>
    <definedName name="KatV_ID">'[1]LM-Kat'!$H$6:$H$53</definedName>
    <definedName name="Lagerzustand">[2]Daten!$B$18:$B$20</definedName>
    <definedName name="Lagerzustand_ID">[2]Daten!$C$18:$C$20</definedName>
    <definedName name="SAPBEXrevision" hidden="1">9</definedName>
    <definedName name="SAPBEXsysID" hidden="1">"CBW"</definedName>
    <definedName name="SAPBEXwbID" hidden="1">"44YRU1RCQUKEGZWASFKENDG0N"</definedName>
    <definedName name="SAPCrosstab2">#REF!</definedName>
    <definedName name="SwissPopulation" localSheetId="5">#REF!</definedName>
    <definedName name="SwissPopulation" localSheetId="6">#REF!</definedName>
    <definedName name="SwissPopulation">#REF!</definedName>
    <definedName name="Ursache">[2]Daten!$B$38:$B$53</definedName>
    <definedName name="Ursache_ID">[2]Daten!$C$38:$C$53</definedName>
    <definedName name="Ursache_KL">[2]Daten!$D$38:$D$58</definedName>
    <definedName name="Ursache_Klasse">[2]Daten!$B$38:$B$58</definedName>
    <definedName name="Verarbeitungszustand">[2]Daten!$B$6:$B$11</definedName>
    <definedName name="Verwertung_KL">[2]Daten!$D$62:$D$79</definedName>
    <definedName name="Verwertung_Klasse">[2]Daten!$B$62:$B$79</definedName>
  </definedNames>
  <calcPr calcId="191028"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78" i="7" l="1"/>
  <c r="DT78" i="7"/>
  <c r="DU78" i="7"/>
  <c r="DX78" i="7"/>
  <c r="DY78" i="7"/>
  <c r="DZ78" i="7"/>
  <c r="DS79" i="7"/>
  <c r="DT79" i="7"/>
  <c r="DU79" i="7"/>
  <c r="DX79" i="7"/>
  <c r="DY79" i="7"/>
  <c r="DZ79" i="7"/>
  <c r="DS87" i="7"/>
  <c r="DT87" i="7"/>
  <c r="DU87" i="7"/>
  <c r="DX87" i="7"/>
  <c r="DY87" i="7"/>
  <c r="DZ87" i="7"/>
  <c r="DS88" i="7"/>
  <c r="DT88" i="7"/>
  <c r="DU88" i="7"/>
  <c r="DX88" i="7"/>
  <c r="DY88" i="7"/>
  <c r="DZ88" i="7"/>
  <c r="DS101" i="7"/>
  <c r="DT101" i="7"/>
  <c r="DU101" i="7"/>
  <c r="DX101" i="7"/>
  <c r="DY101" i="7"/>
  <c r="DZ101" i="7"/>
  <c r="DS102" i="7"/>
  <c r="DT102" i="7"/>
  <c r="DU102" i="7"/>
  <c r="DX102" i="7"/>
  <c r="DY102" i="7"/>
  <c r="DZ102" i="7"/>
  <c r="DS119" i="7"/>
  <c r="DT119" i="7"/>
  <c r="DU119" i="7"/>
  <c r="DX119" i="7"/>
  <c r="DY119" i="7"/>
  <c r="DZ119" i="7"/>
  <c r="DS120" i="7"/>
  <c r="DT120" i="7"/>
  <c r="DU120" i="7"/>
  <c r="DX120" i="7"/>
  <c r="DY120" i="7"/>
  <c r="DZ120" i="7"/>
  <c r="DX101" i="6"/>
  <c r="DY101" i="6"/>
  <c r="DS102" i="6"/>
  <c r="DT102" i="6"/>
  <c r="DX102" i="6"/>
  <c r="DY102" i="6"/>
  <c r="DS119" i="6"/>
  <c r="DT119" i="6"/>
  <c r="DX119" i="6"/>
  <c r="DY119" i="6"/>
  <c r="DS120" i="6"/>
  <c r="DT120" i="6"/>
  <c r="DX120" i="6"/>
  <c r="DY120" i="6"/>
  <c r="DS79" i="6"/>
  <c r="DT79" i="6"/>
  <c r="DU79" i="6"/>
  <c r="DX79" i="6"/>
  <c r="DY79" i="6"/>
  <c r="DZ79" i="6"/>
  <c r="DS87" i="6"/>
  <c r="DT87" i="6"/>
  <c r="DU87" i="6"/>
  <c r="DX87" i="6"/>
  <c r="DY87" i="6"/>
  <c r="DS88" i="6"/>
  <c r="DT88" i="6"/>
  <c r="DX88" i="6"/>
  <c r="DY88" i="6"/>
  <c r="DS101" i="6"/>
  <c r="DT101" i="6"/>
  <c r="CT127" i="7"/>
  <c r="CQ127" i="7"/>
  <c r="CN127" i="7"/>
  <c r="CK127" i="7"/>
  <c r="CH127" i="7"/>
  <c r="CB127" i="7"/>
  <c r="BV127" i="7"/>
  <c r="BP127" i="7"/>
  <c r="DC125" i="7"/>
  <c r="DD125" i="7" s="1"/>
  <c r="DC122" i="7"/>
  <c r="DC119" i="7"/>
  <c r="DC107" i="7"/>
  <c r="DD107" i="7" s="1"/>
  <c r="DC104" i="7"/>
  <c r="DC101" i="7"/>
  <c r="CZ99" i="7"/>
  <c r="CW99" i="7"/>
  <c r="CT99" i="7"/>
  <c r="CQ99" i="7"/>
  <c r="CN99" i="7"/>
  <c r="CK99" i="7"/>
  <c r="CH99" i="7"/>
  <c r="CE99" i="7"/>
  <c r="CB99" i="7"/>
  <c r="BY99" i="7"/>
  <c r="BV99" i="7"/>
  <c r="BS99" i="7"/>
  <c r="BP99" i="7"/>
  <c r="BM99" i="7"/>
  <c r="BJ99" i="7"/>
  <c r="BG99" i="7"/>
  <c r="BD99" i="7"/>
  <c r="BA99" i="7"/>
  <c r="AX99" i="7"/>
  <c r="AU99" i="7"/>
  <c r="AR99" i="7"/>
  <c r="AO99" i="7"/>
  <c r="AL99" i="7"/>
  <c r="AI99" i="7"/>
  <c r="AF99" i="7"/>
  <c r="AC99" i="7"/>
  <c r="Z99" i="7"/>
  <c r="W99" i="7"/>
  <c r="T99" i="7"/>
  <c r="Q99" i="7"/>
  <c r="N99" i="7"/>
  <c r="K99" i="7"/>
  <c r="H99" i="7"/>
  <c r="E99" i="7"/>
  <c r="DJ90" i="7"/>
  <c r="DI90" i="7"/>
  <c r="DT90" i="7"/>
  <c r="DS90" i="7"/>
  <c r="DO87" i="7"/>
  <c r="DN87" i="7"/>
  <c r="DK87" i="7"/>
  <c r="DC87" i="7"/>
  <c r="DJ81" i="7"/>
  <c r="DT81" i="7"/>
  <c r="DO78" i="7"/>
  <c r="DM78" i="7"/>
  <c r="DI78" i="7"/>
  <c r="DC78" i="7"/>
  <c r="DM75" i="7"/>
  <c r="DM72" i="7"/>
  <c r="DM70" i="7"/>
  <c r="DC69" i="7"/>
  <c r="DD69" i="7" s="1"/>
  <c r="DC62" i="7"/>
  <c r="C58" i="7"/>
  <c r="DC61" i="7" s="1"/>
  <c r="DC53" i="7"/>
  <c r="C48" i="7"/>
  <c r="DC52" i="7" s="1"/>
  <c r="DC43" i="7"/>
  <c r="C38" i="7"/>
  <c r="DC42" i="7" s="1"/>
  <c r="DF33" i="7"/>
  <c r="DC33" i="7"/>
  <c r="DC32" i="7"/>
  <c r="DC23" i="7"/>
  <c r="DC22" i="7"/>
  <c r="C20" i="7"/>
  <c r="C30" i="7" s="1"/>
  <c r="C40" i="7" s="1"/>
  <c r="C50" i="7" s="1"/>
  <c r="C59" i="7" s="1"/>
  <c r="DC13" i="7"/>
  <c r="DC12" i="7"/>
  <c r="AY58" i="2"/>
  <c r="AZ58" i="2"/>
  <c r="AZ56" i="2"/>
  <c r="AY56" i="2"/>
  <c r="AX58" i="2"/>
  <c r="AX56" i="2"/>
  <c r="AW12" i="2"/>
  <c r="AW8" i="2"/>
  <c r="AW9" i="2"/>
  <c r="AW10" i="2"/>
  <c r="AW11" i="2"/>
  <c r="DC101" i="6"/>
  <c r="DD101" i="6" s="1"/>
  <c r="DC125" i="6"/>
  <c r="DD125" i="6" s="1"/>
  <c r="DC107" i="6"/>
  <c r="DD107" i="6" s="1"/>
  <c r="DJ79" i="7" l="1"/>
  <c r="DC79" i="7"/>
  <c r="DD78" i="7"/>
  <c r="DI81" i="7"/>
  <c r="DI79" i="7"/>
  <c r="DS81" i="7"/>
  <c r="DN78" i="7"/>
  <c r="DK78" i="7"/>
  <c r="DO81" i="7"/>
  <c r="DY81" i="7"/>
  <c r="DJ88" i="7"/>
  <c r="DI88" i="7"/>
  <c r="DC88" i="7"/>
  <c r="DD87" i="7"/>
  <c r="DK90" i="7"/>
  <c r="DK88" i="7"/>
  <c r="DU90" i="7"/>
  <c r="DP87" i="7"/>
  <c r="DN90" i="7"/>
  <c r="DN92" i="7" s="1"/>
  <c r="DX90" i="7"/>
  <c r="DX92" i="7" s="1"/>
  <c r="DO90" i="7"/>
  <c r="DO92" i="7" s="1"/>
  <c r="DY90" i="7"/>
  <c r="DY92" i="7" s="1"/>
  <c r="DC103" i="7"/>
  <c r="DD104" i="7" s="1"/>
  <c r="DD101" i="7"/>
  <c r="DC121" i="7"/>
  <c r="DD122" i="7" s="1"/>
  <c r="DD119" i="7"/>
  <c r="DO87" i="6"/>
  <c r="DN87" i="6"/>
  <c r="DO81" i="6"/>
  <c r="DC122" i="6"/>
  <c r="DC104" i="6"/>
  <c r="DJ81" i="6"/>
  <c r="DI81" i="6"/>
  <c r="DO90" i="6"/>
  <c r="DJ90" i="6"/>
  <c r="DI90" i="6"/>
  <c r="DP87" i="6"/>
  <c r="DZ87" i="6" s="1"/>
  <c r="DP90" i="7" l="1"/>
  <c r="DP92" i="7" s="1"/>
  <c r="DZ90" i="7"/>
  <c r="DZ92" i="7" s="1"/>
  <c r="DK120" i="7"/>
  <c r="DK102" i="7"/>
  <c r="DP88" i="7"/>
  <c r="DI120" i="7"/>
  <c r="DI102" i="7"/>
  <c r="DN88" i="7"/>
  <c r="DJ120" i="7"/>
  <c r="DJ102" i="7"/>
  <c r="DO88" i="7"/>
  <c r="DK81" i="7"/>
  <c r="DK79" i="7"/>
  <c r="DU81" i="7"/>
  <c r="DP78" i="7"/>
  <c r="DN81" i="7"/>
  <c r="DX81" i="7"/>
  <c r="DN79" i="7"/>
  <c r="DO79" i="7"/>
  <c r="DO92" i="6"/>
  <c r="DK90" i="6"/>
  <c r="DN90" i="6"/>
  <c r="DN92" i="6" s="1"/>
  <c r="DK81" i="6"/>
  <c r="DP81" i="6"/>
  <c r="DC119" i="6"/>
  <c r="DC87" i="6"/>
  <c r="DC103" i="6" s="1"/>
  <c r="DD104" i="6" s="1"/>
  <c r="DC78" i="6"/>
  <c r="DC69" i="6"/>
  <c r="DD69" i="6" s="1"/>
  <c r="DP81" i="7" l="1"/>
  <c r="DZ81" i="7"/>
  <c r="DP79" i="7"/>
  <c r="DO102" i="7"/>
  <c r="DJ101" i="7"/>
  <c r="DO120" i="7"/>
  <c r="DJ119" i="7"/>
  <c r="DN102" i="7"/>
  <c r="DI101" i="7"/>
  <c r="DN120" i="7"/>
  <c r="DI119" i="7"/>
  <c r="DP102" i="7"/>
  <c r="DK101" i="7"/>
  <c r="DP120" i="7"/>
  <c r="DK119" i="7"/>
  <c r="DC121" i="6"/>
  <c r="DD122" i="6" s="1"/>
  <c r="DP90" i="6"/>
  <c r="DP92" i="6" s="1"/>
  <c r="DD78" i="6"/>
  <c r="DC79" i="6"/>
  <c r="DK79" i="6"/>
  <c r="DP79" i="6" s="1"/>
  <c r="DJ79" i="6"/>
  <c r="DO79" i="6" s="1"/>
  <c r="DN81" i="6"/>
  <c r="DI79" i="6"/>
  <c r="DN79" i="6" s="1"/>
  <c r="DD87" i="6"/>
  <c r="DI88" i="6"/>
  <c r="DN88" i="6" s="1"/>
  <c r="DC88" i="6"/>
  <c r="DJ88" i="6"/>
  <c r="DO88" i="6" s="1"/>
  <c r="DD119" i="6"/>
  <c r="DK88" i="6"/>
  <c r="DC43" i="6"/>
  <c r="DC53" i="6"/>
  <c r="DC62" i="6"/>
  <c r="DC12" i="6"/>
  <c r="DC13" i="6"/>
  <c r="C20" i="6"/>
  <c r="C30" i="6" s="1"/>
  <c r="C40" i="6" s="1"/>
  <c r="C50" i="6" s="1"/>
  <c r="C59" i="6" s="1"/>
  <c r="DC22" i="6"/>
  <c r="DC23" i="6"/>
  <c r="DC32" i="6"/>
  <c r="DC33" i="6"/>
  <c r="DF33" i="6"/>
  <c r="C38" i="6"/>
  <c r="DC42" i="6" s="1"/>
  <c r="C48" i="6"/>
  <c r="DC52" i="6" s="1"/>
  <c r="C58" i="6"/>
  <c r="DC61" i="6" s="1"/>
  <c r="E99" i="6"/>
  <c r="H99" i="6"/>
  <c r="K99" i="6"/>
  <c r="N99" i="6"/>
  <c r="Q99" i="6"/>
  <c r="T99" i="6"/>
  <c r="W99" i="6"/>
  <c r="Z99" i="6"/>
  <c r="AC99" i="6"/>
  <c r="AF99" i="6"/>
  <c r="AI99" i="6"/>
  <c r="AL99" i="6"/>
  <c r="AO99" i="6"/>
  <c r="AR99" i="6"/>
  <c r="AU99" i="6"/>
  <c r="AX99" i="6"/>
  <c r="BA99" i="6"/>
  <c r="BD99" i="6"/>
  <c r="BG99" i="6"/>
  <c r="BJ99" i="6"/>
  <c r="BM99" i="6"/>
  <c r="BP99" i="6"/>
  <c r="BS99" i="6"/>
  <c r="BV99" i="6"/>
  <c r="BY99" i="6"/>
  <c r="CB99" i="6"/>
  <c r="CE99" i="6"/>
  <c r="CH99" i="6"/>
  <c r="CK99" i="6"/>
  <c r="CN99" i="6"/>
  <c r="CQ99" i="6"/>
  <c r="CT99" i="6"/>
  <c r="CW99" i="6"/>
  <c r="CZ99" i="6"/>
  <c r="BP127" i="6"/>
  <c r="BV127" i="6"/>
  <c r="CB127" i="6"/>
  <c r="CH127" i="6"/>
  <c r="CK127" i="6"/>
  <c r="CN127" i="6"/>
  <c r="CQ127" i="6"/>
  <c r="CT127" i="6"/>
  <c r="D8" i="4"/>
  <c r="E8" i="4"/>
  <c r="F8" i="4"/>
  <c r="G8" i="4"/>
  <c r="H8" i="4"/>
  <c r="I8" i="4"/>
  <c r="J8" i="4"/>
  <c r="C8" i="4"/>
  <c r="C7" i="4"/>
  <c r="E7" i="4"/>
  <c r="F7" i="4"/>
  <c r="G7" i="4"/>
  <c r="H7" i="4"/>
  <c r="I7" i="4"/>
  <c r="J7" i="4"/>
  <c r="D7" i="4"/>
  <c r="BD34" i="2"/>
  <c r="BC34" i="2"/>
  <c r="BD33" i="2"/>
  <c r="BC33" i="2"/>
  <c r="BD32" i="2"/>
  <c r="BC32" i="2"/>
  <c r="BD11" i="2"/>
  <c r="BC11" i="2"/>
  <c r="BD10" i="2"/>
  <c r="BC10" i="2"/>
  <c r="BD9" i="2"/>
  <c r="BC9" i="2"/>
  <c r="BD8" i="2"/>
  <c r="BC8" i="2"/>
  <c r="BD6" i="2"/>
  <c r="BC6" i="2"/>
  <c r="BD5" i="2"/>
  <c r="BC5" i="2"/>
  <c r="BD4" i="2"/>
  <c r="BC4" i="2"/>
  <c r="M52" i="2"/>
  <c r="M35" i="2"/>
  <c r="M29" i="2"/>
  <c r="M12" i="2"/>
  <c r="AU52" i="2"/>
  <c r="AT52" i="2"/>
  <c r="AU29" i="2"/>
  <c r="AT29" i="2"/>
  <c r="G310" i="3"/>
  <c r="AX38" i="2"/>
  <c r="BD38" i="2" s="1"/>
  <c r="AX46" i="2"/>
  <c r="BD46" i="2" s="1"/>
  <c r="AZ11" i="2"/>
  <c r="BB11" i="2" s="1"/>
  <c r="AV11" i="2"/>
  <c r="AY11" i="2" s="1"/>
  <c r="BA11" i="2" s="1"/>
  <c r="AZ10" i="2"/>
  <c r="BB10" i="2" s="1"/>
  <c r="AV10" i="2"/>
  <c r="AY10" i="2" s="1"/>
  <c r="BA10" i="2" s="1"/>
  <c r="AZ9" i="2"/>
  <c r="BB9" i="2" s="1"/>
  <c r="AV9" i="2"/>
  <c r="AY9" i="2" s="1"/>
  <c r="BA9" i="2" s="1"/>
  <c r="AZ8" i="2"/>
  <c r="BB8" i="2" s="1"/>
  <c r="AV8" i="2"/>
  <c r="AY8" i="2" s="1"/>
  <c r="BA8" i="2" s="1"/>
  <c r="AT4" i="2"/>
  <c r="AV4" i="2" s="1"/>
  <c r="AY4" i="2" s="1"/>
  <c r="BA4" i="2" s="1"/>
  <c r="AT5" i="2"/>
  <c r="AV5" i="2" s="1"/>
  <c r="AY5" i="2" s="1"/>
  <c r="BA5" i="2" s="1"/>
  <c r="AT6" i="2"/>
  <c r="AV6" i="2" s="1"/>
  <c r="AY6" i="2" s="1"/>
  <c r="BA6" i="2" s="1"/>
  <c r="AT13" i="2"/>
  <c r="AV13" i="2" s="1"/>
  <c r="AT14" i="2"/>
  <c r="AV14" i="2" s="1"/>
  <c r="AT15" i="2"/>
  <c r="AV15" i="2" s="1"/>
  <c r="AT16" i="2"/>
  <c r="AV16" i="2" s="1"/>
  <c r="AT17" i="2"/>
  <c r="AV17" i="2" s="1"/>
  <c r="AT18" i="2"/>
  <c r="AV18" i="2" s="1"/>
  <c r="AT19" i="2"/>
  <c r="AV19" i="2" s="1"/>
  <c r="AT20" i="2"/>
  <c r="AV20" i="2" s="1"/>
  <c r="AT21" i="2"/>
  <c r="AV21" i="2" s="1"/>
  <c r="AT22" i="2"/>
  <c r="AV22" i="2" s="1"/>
  <c r="AT23" i="2"/>
  <c r="AV23" i="2" s="1"/>
  <c r="AT24" i="2"/>
  <c r="AV24" i="2" s="1"/>
  <c r="AT25" i="2"/>
  <c r="AV25" i="2" s="1"/>
  <c r="AT26" i="2"/>
  <c r="AV26" i="2" s="1"/>
  <c r="AT27" i="2"/>
  <c r="AV27" i="2" s="1"/>
  <c r="AT28" i="2"/>
  <c r="AV28" i="2" s="1"/>
  <c r="AT30" i="2"/>
  <c r="AV30" i="2" s="1"/>
  <c r="AV29" i="2" s="1"/>
  <c r="AU34" i="2"/>
  <c r="AW34" i="2" s="1"/>
  <c r="AZ34" i="2" s="1"/>
  <c r="BB34" i="2" s="1"/>
  <c r="AU36" i="2"/>
  <c r="AW36" i="2" s="1"/>
  <c r="AU37" i="2"/>
  <c r="AW37" i="2" s="1"/>
  <c r="AU38" i="2"/>
  <c r="AW38" i="2" s="1"/>
  <c r="AU39" i="2"/>
  <c r="AW39" i="2" s="1"/>
  <c r="AU40" i="2"/>
  <c r="AW40" i="2" s="1"/>
  <c r="AU41" i="2"/>
  <c r="AW41" i="2" s="1"/>
  <c r="AU42" i="2"/>
  <c r="AW42" i="2" s="1"/>
  <c r="AU43" i="2"/>
  <c r="AW43" i="2" s="1"/>
  <c r="AU44" i="2"/>
  <c r="AW44" i="2" s="1"/>
  <c r="AU45" i="2"/>
  <c r="AW45" i="2" s="1"/>
  <c r="AU46" i="2"/>
  <c r="AW46" i="2" s="1"/>
  <c r="AU47" i="2"/>
  <c r="AW47" i="2" s="1"/>
  <c r="AU48" i="2"/>
  <c r="AW48" i="2" s="1"/>
  <c r="AU49" i="2"/>
  <c r="AW49" i="2" s="1"/>
  <c r="AU50" i="2"/>
  <c r="AW50" i="2" s="1"/>
  <c r="AU51" i="2"/>
  <c r="AW51" i="2" s="1"/>
  <c r="AU53" i="2"/>
  <c r="AW53" i="2" s="1"/>
  <c r="AW52" i="2" s="1"/>
  <c r="AU54" i="2"/>
  <c r="AW54" i="2" s="1"/>
  <c r="AU31" i="2"/>
  <c r="AW31" i="2" s="1"/>
  <c r="G8" i="3"/>
  <c r="G110" i="3"/>
  <c r="G111" i="3"/>
  <c r="G112" i="3"/>
  <c r="G113" i="3"/>
  <c r="AX37" i="2" s="1"/>
  <c r="BD37" i="2" s="1"/>
  <c r="G114" i="3"/>
  <c r="G115" i="3"/>
  <c r="AX39" i="2" s="1"/>
  <c r="AZ39" i="2" s="1"/>
  <c r="BB39" i="2" s="1"/>
  <c r="G116" i="3"/>
  <c r="AX40" i="2" s="1"/>
  <c r="AZ40" i="2" s="1"/>
  <c r="BB40" i="2" s="1"/>
  <c r="G117" i="3"/>
  <c r="AX41" i="2" s="1"/>
  <c r="G118" i="3"/>
  <c r="G119" i="3"/>
  <c r="AX43" i="2" s="1"/>
  <c r="G120" i="3"/>
  <c r="G121" i="3"/>
  <c r="AX45" i="2" s="1"/>
  <c r="BD45" i="2" s="1"/>
  <c r="G122" i="3"/>
  <c r="G123" i="3"/>
  <c r="AX47" i="2" s="1"/>
  <c r="AZ47" i="2" s="1"/>
  <c r="BB47" i="2" s="1"/>
  <c r="G124" i="3"/>
  <c r="AX48" i="2" s="1"/>
  <c r="AZ48" i="2" s="1"/>
  <c r="BB48" i="2" s="1"/>
  <c r="G125" i="3"/>
  <c r="AX49" i="2" s="1"/>
  <c r="G126" i="3"/>
  <c r="G127" i="3"/>
  <c r="AX51" i="2" s="1"/>
  <c r="G128" i="3"/>
  <c r="G311" i="3" s="1"/>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312" i="3" s="1"/>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315" i="3" s="1"/>
  <c r="G212" i="3"/>
  <c r="AX12" i="2" s="1"/>
  <c r="G213" i="3"/>
  <c r="AX13" i="2" s="1"/>
  <c r="BD13" i="2" s="1"/>
  <c r="G214" i="3"/>
  <c r="G215" i="3"/>
  <c r="AX15" i="2" s="1"/>
  <c r="BD15" i="2" s="1"/>
  <c r="G216" i="3"/>
  <c r="AX16" i="2" s="1"/>
  <c r="BD16" i="2" s="1"/>
  <c r="G217" i="3"/>
  <c r="G218" i="3"/>
  <c r="G219" i="3"/>
  <c r="AX19" i="2" s="1"/>
  <c r="BC19" i="2" s="1"/>
  <c r="G220" i="3"/>
  <c r="AX20" i="2" s="1"/>
  <c r="G221" i="3"/>
  <c r="AX21" i="2" s="1"/>
  <c r="BD21" i="2" s="1"/>
  <c r="G222" i="3"/>
  <c r="G223" i="3"/>
  <c r="AX23" i="2" s="1"/>
  <c r="G224" i="3"/>
  <c r="AX24" i="2" s="1"/>
  <c r="BD24" i="2" s="1"/>
  <c r="G225" i="3"/>
  <c r="G226" i="3"/>
  <c r="G227" i="3"/>
  <c r="AX27" i="2" s="1"/>
  <c r="BD27" i="2" s="1"/>
  <c r="G228" i="3"/>
  <c r="AX28" i="2" s="1"/>
  <c r="AZ28" i="2" s="1"/>
  <c r="BB28" i="2" s="1"/>
  <c r="G229" i="3"/>
  <c r="G313" i="3" s="1"/>
  <c r="AX30" i="2" s="1"/>
  <c r="BD30" i="2" s="1"/>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314" i="3" s="1"/>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10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9" i="3"/>
  <c r="AU32" i="2"/>
  <c r="AW32" i="2" s="1"/>
  <c r="AZ32" i="2" s="1"/>
  <c r="BB32" i="2" s="1"/>
  <c r="AU33" i="2"/>
  <c r="AW33" i="2" s="1"/>
  <c r="AZ33" i="2" s="1"/>
  <c r="BB33" i="2" s="1"/>
  <c r="AU6" i="2"/>
  <c r="AW6" i="2" s="1"/>
  <c r="AZ6" i="2" s="1"/>
  <c r="BB6" i="2" s="1"/>
  <c r="AU13" i="2"/>
  <c r="AW13" i="2" s="1"/>
  <c r="AU14" i="2"/>
  <c r="AW14" i="2" s="1"/>
  <c r="AU15" i="2"/>
  <c r="AW15" i="2" s="1"/>
  <c r="AU16" i="2"/>
  <c r="AW16" i="2" s="1"/>
  <c r="AU17" i="2"/>
  <c r="AW17" i="2" s="1"/>
  <c r="AU18" i="2"/>
  <c r="AW18" i="2" s="1"/>
  <c r="AU19" i="2"/>
  <c r="AW19" i="2" s="1"/>
  <c r="AU20" i="2"/>
  <c r="AW20" i="2" s="1"/>
  <c r="AU21" i="2"/>
  <c r="AW21" i="2" s="1"/>
  <c r="AU22" i="2"/>
  <c r="AW22" i="2" s="1"/>
  <c r="AU23" i="2"/>
  <c r="AW23" i="2" s="1"/>
  <c r="AU24" i="2"/>
  <c r="AW24" i="2" s="1"/>
  <c r="AU25" i="2"/>
  <c r="AW25" i="2" s="1"/>
  <c r="AU26" i="2"/>
  <c r="AW26" i="2" s="1"/>
  <c r="AU27" i="2"/>
  <c r="AW27" i="2" s="1"/>
  <c r="AU28" i="2"/>
  <c r="AW28" i="2" s="1"/>
  <c r="AU30" i="2"/>
  <c r="AW30" i="2" s="1"/>
  <c r="AW29" i="2" s="1"/>
  <c r="AU5" i="2"/>
  <c r="AW5" i="2" s="1"/>
  <c r="AZ5" i="2" s="1"/>
  <c r="BB5" i="2" s="1"/>
  <c r="AU4" i="2"/>
  <c r="AW4" i="2" s="1"/>
  <c r="AZ4" i="2" s="1"/>
  <c r="BB4" i="2" s="1"/>
  <c r="AT33" i="2"/>
  <c r="AV33" i="2" s="1"/>
  <c r="AY33" i="2" s="1"/>
  <c r="BA33" i="2" s="1"/>
  <c r="AT34" i="2"/>
  <c r="AV34" i="2" s="1"/>
  <c r="AY34" i="2" s="1"/>
  <c r="BA34" i="2" s="1"/>
  <c r="AT36" i="2"/>
  <c r="AV36" i="2" s="1"/>
  <c r="AT37" i="2"/>
  <c r="AV37" i="2" s="1"/>
  <c r="AT32" i="2"/>
  <c r="AV32" i="2" s="1"/>
  <c r="AY32" i="2" s="1"/>
  <c r="BA32" i="2" s="1"/>
  <c r="AT54" i="2"/>
  <c r="AV54" i="2" s="1"/>
  <c r="AT53" i="2"/>
  <c r="AV53" i="2" s="1"/>
  <c r="AV52" i="2" s="1"/>
  <c r="AT51" i="2"/>
  <c r="AV51" i="2" s="1"/>
  <c r="AT50" i="2"/>
  <c r="AV50" i="2" s="1"/>
  <c r="AT49" i="2"/>
  <c r="AV49" i="2" s="1"/>
  <c r="AT48" i="2"/>
  <c r="AV48" i="2" s="1"/>
  <c r="AT47" i="2"/>
  <c r="AV47" i="2" s="1"/>
  <c r="AT46" i="2"/>
  <c r="AV46" i="2" s="1"/>
  <c r="AT45" i="2"/>
  <c r="AV45" i="2" s="1"/>
  <c r="AT44" i="2"/>
  <c r="AV44" i="2" s="1"/>
  <c r="AT43" i="2"/>
  <c r="AV43" i="2" s="1"/>
  <c r="AT42" i="2"/>
  <c r="AV42" i="2" s="1"/>
  <c r="AT41" i="2"/>
  <c r="AV41" i="2" s="1"/>
  <c r="AT40" i="2"/>
  <c r="AV40" i="2" s="1"/>
  <c r="AY40" i="2" s="1"/>
  <c r="BA40" i="2" s="1"/>
  <c r="AT39" i="2"/>
  <c r="AV39" i="2" s="1"/>
  <c r="AT38" i="2"/>
  <c r="AV38" i="2" s="1"/>
  <c r="AT31" i="2"/>
  <c r="AV31" i="2" s="1"/>
  <c r="DP88" i="6" l="1"/>
  <c r="DZ88" i="6" s="1"/>
  <c r="DU88" i="6"/>
  <c r="DK122" i="7"/>
  <c r="DU122" i="7"/>
  <c r="DP119" i="7"/>
  <c r="DK104" i="7"/>
  <c r="DU104" i="7"/>
  <c r="DP101" i="7"/>
  <c r="DI122" i="7"/>
  <c r="DS122" i="7"/>
  <c r="DN119" i="7"/>
  <c r="DI104" i="7"/>
  <c r="DS104" i="7"/>
  <c r="DN101" i="7"/>
  <c r="DJ122" i="7"/>
  <c r="DT122" i="7"/>
  <c r="DO119" i="7"/>
  <c r="DJ104" i="7"/>
  <c r="DT104" i="7"/>
  <c r="DO101" i="7"/>
  <c r="AW7" i="2"/>
  <c r="AZ20" i="2"/>
  <c r="BB20" i="2" s="1"/>
  <c r="AV7" i="2"/>
  <c r="DK120" i="6"/>
  <c r="DK102" i="6"/>
  <c r="DI120" i="6"/>
  <c r="DN120" i="6" s="1"/>
  <c r="DI102" i="6"/>
  <c r="DN102" i="6" s="1"/>
  <c r="DJ102" i="6"/>
  <c r="DO102" i="6" s="1"/>
  <c r="DJ120" i="6"/>
  <c r="DO120" i="6" s="1"/>
  <c r="AX26" i="2"/>
  <c r="BD26" i="2" s="1"/>
  <c r="AX18" i="2"/>
  <c r="BD18" i="2" s="1"/>
  <c r="AX25" i="2"/>
  <c r="AZ25" i="2" s="1"/>
  <c r="BB25" i="2" s="1"/>
  <c r="AX17" i="2"/>
  <c r="AZ17" i="2" s="1"/>
  <c r="BB17" i="2" s="1"/>
  <c r="AX54" i="2"/>
  <c r="AZ54" i="2" s="1"/>
  <c r="BB54" i="2" s="1"/>
  <c r="AX29" i="2"/>
  <c r="BD29" i="2" s="1"/>
  <c r="AX53" i="2"/>
  <c r="AX44" i="2"/>
  <c r="BD44" i="2" s="1"/>
  <c r="AX36" i="2"/>
  <c r="AZ36" i="2" s="1"/>
  <c r="BB36" i="2" s="1"/>
  <c r="AX35" i="2"/>
  <c r="AX22" i="2"/>
  <c r="BD22" i="2" s="1"/>
  <c r="AX14" i="2"/>
  <c r="BD14" i="2" s="1"/>
  <c r="AX50" i="2"/>
  <c r="AZ50" i="2" s="1"/>
  <c r="BB50" i="2" s="1"/>
  <c r="AX42" i="2"/>
  <c r="AZ42" i="2" s="1"/>
  <c r="BB42" i="2" s="1"/>
  <c r="AX52" i="2"/>
  <c r="AZ52" i="2" s="1"/>
  <c r="BB52" i="2" s="1"/>
  <c r="BD12" i="2"/>
  <c r="AV12" i="2"/>
  <c r="AV35" i="2"/>
  <c r="AY35" i="2" s="1"/>
  <c r="AW35" i="2"/>
  <c r="AZ35" i="2" s="1"/>
  <c r="AZ23" i="2"/>
  <c r="BB23" i="2" s="1"/>
  <c r="AZ51" i="2"/>
  <c r="BB51" i="2" s="1"/>
  <c r="AZ43" i="2"/>
  <c r="BB43" i="2" s="1"/>
  <c r="AY53" i="2"/>
  <c r="BA53" i="2" s="1"/>
  <c r="BC26" i="2"/>
  <c r="BC30" i="2"/>
  <c r="BC39" i="2"/>
  <c r="BC43" i="2"/>
  <c r="BC47" i="2"/>
  <c r="BC51" i="2"/>
  <c r="AY49" i="2"/>
  <c r="BA49" i="2" s="1"/>
  <c r="AY41" i="2"/>
  <c r="BA41" i="2" s="1"/>
  <c r="BD39" i="2"/>
  <c r="BD43" i="2"/>
  <c r="BD47" i="2"/>
  <c r="BD51" i="2"/>
  <c r="AY29" i="2"/>
  <c r="BA29" i="2" s="1"/>
  <c r="BC15" i="2"/>
  <c r="BC23" i="2"/>
  <c r="BC27" i="2"/>
  <c r="BC40" i="2"/>
  <c r="BC48" i="2"/>
  <c r="BC52" i="2"/>
  <c r="AZ19" i="2"/>
  <c r="BB19" i="2" s="1"/>
  <c r="BD19" i="2"/>
  <c r="BD23" i="2"/>
  <c r="BD40" i="2"/>
  <c r="BD48" i="2"/>
  <c r="AZ26" i="2"/>
  <c r="BB26" i="2" s="1"/>
  <c r="AZ18" i="2"/>
  <c r="BB18" i="2" s="1"/>
  <c r="AY37" i="2"/>
  <c r="BA37" i="2" s="1"/>
  <c r="BC12" i="2"/>
  <c r="BC16" i="2"/>
  <c r="BC20" i="2"/>
  <c r="BC24" i="2"/>
  <c r="BC28" i="2"/>
  <c r="BC37" i="2"/>
  <c r="BC41" i="2"/>
  <c r="BC45" i="2"/>
  <c r="BC49" i="2"/>
  <c r="BC53" i="2"/>
  <c r="AY45" i="2"/>
  <c r="BA45" i="2" s="1"/>
  <c r="BD20" i="2"/>
  <c r="BD28" i="2"/>
  <c r="BD41" i="2"/>
  <c r="BD49" i="2"/>
  <c r="BD53" i="2"/>
  <c r="BC13" i="2"/>
  <c r="BC21" i="2"/>
  <c r="BC38" i="2"/>
  <c r="BC46" i="2"/>
  <c r="BD54" i="2"/>
  <c r="AY16" i="2"/>
  <c r="BA16" i="2" s="1"/>
  <c r="AY20" i="2"/>
  <c r="BA20" i="2" s="1"/>
  <c r="AY24" i="2"/>
  <c r="BA24" i="2" s="1"/>
  <c r="AY28" i="2"/>
  <c r="BA28" i="2" s="1"/>
  <c r="AY48" i="2"/>
  <c r="BA48" i="2" s="1"/>
  <c r="AZ16" i="2"/>
  <c r="BB16" i="2" s="1"/>
  <c r="AZ24" i="2"/>
  <c r="BB24" i="2" s="1"/>
  <c r="AZ13" i="2"/>
  <c r="BB13" i="2" s="1"/>
  <c r="AZ21" i="2"/>
  <c r="BB21" i="2" s="1"/>
  <c r="AZ29" i="2"/>
  <c r="BB29" i="2" s="1"/>
  <c r="AZ37" i="2"/>
  <c r="BB37" i="2" s="1"/>
  <c r="AZ41" i="2"/>
  <c r="BB41" i="2" s="1"/>
  <c r="AZ45" i="2"/>
  <c r="BB45" i="2" s="1"/>
  <c r="AZ49" i="2"/>
  <c r="BB49" i="2" s="1"/>
  <c r="AZ53" i="2"/>
  <c r="BB53" i="2" s="1"/>
  <c r="AY26" i="2"/>
  <c r="BA26" i="2" s="1"/>
  <c r="AY30" i="2"/>
  <c r="BA30" i="2" s="1"/>
  <c r="AY38" i="2"/>
  <c r="BA38" i="2" s="1"/>
  <c r="AY46" i="2"/>
  <c r="BA46" i="2" s="1"/>
  <c r="AY50" i="2"/>
  <c r="BA50" i="2" s="1"/>
  <c r="AY21" i="2"/>
  <c r="BA21" i="2" s="1"/>
  <c r="AZ30" i="2"/>
  <c r="BB30" i="2" s="1"/>
  <c r="AZ38" i="2"/>
  <c r="BB38" i="2" s="1"/>
  <c r="AZ46" i="2"/>
  <c r="BB46" i="2" s="1"/>
  <c r="AY15" i="2"/>
  <c r="BA15" i="2" s="1"/>
  <c r="AY19" i="2"/>
  <c r="BA19" i="2" s="1"/>
  <c r="AY23" i="2"/>
  <c r="BA23" i="2" s="1"/>
  <c r="AY27" i="2"/>
  <c r="BA27" i="2" s="1"/>
  <c r="AY39" i="2"/>
  <c r="BA39" i="2" s="1"/>
  <c r="AY43" i="2"/>
  <c r="BA43" i="2" s="1"/>
  <c r="AY47" i="2"/>
  <c r="BA47" i="2" s="1"/>
  <c r="AY51" i="2"/>
  <c r="BA51" i="2" s="1"/>
  <c r="AY13" i="2"/>
  <c r="BA13" i="2" s="1"/>
  <c r="AZ15" i="2"/>
  <c r="BB15" i="2" s="1"/>
  <c r="AZ27" i="2"/>
  <c r="BB27" i="2" s="1"/>
  <c r="AX31" i="2"/>
  <c r="AY12" i="2"/>
  <c r="BA12" i="2" s="1"/>
  <c r="AZ12" i="2"/>
  <c r="BB12" i="2" s="1"/>
  <c r="DP102" i="6" l="1"/>
  <c r="DZ102" i="6" s="1"/>
  <c r="DU102" i="6"/>
  <c r="DP120" i="6"/>
  <c r="DZ120" i="6" s="1"/>
  <c r="DU120" i="6"/>
  <c r="DO104" i="7"/>
  <c r="DO106" i="7" s="1"/>
  <c r="DO108" i="7" s="1"/>
  <c r="DY104" i="7"/>
  <c r="DY106" i="7" s="1"/>
  <c r="DY108" i="7" s="1"/>
  <c r="DO122" i="7"/>
  <c r="DO124" i="7" s="1"/>
  <c r="DO126" i="7" s="1"/>
  <c r="DY122" i="7"/>
  <c r="DY124" i="7" s="1"/>
  <c r="DY126" i="7" s="1"/>
  <c r="DN104" i="7"/>
  <c r="DN106" i="7" s="1"/>
  <c r="DN108" i="7" s="1"/>
  <c r="DX104" i="7"/>
  <c r="DX106" i="7" s="1"/>
  <c r="DX108" i="7" s="1"/>
  <c r="DN122" i="7"/>
  <c r="DN124" i="7" s="1"/>
  <c r="DN126" i="7" s="1"/>
  <c r="DX122" i="7"/>
  <c r="DX124" i="7" s="1"/>
  <c r="DX126" i="7" s="1"/>
  <c r="DP104" i="7"/>
  <c r="DP106" i="7" s="1"/>
  <c r="DP108" i="7" s="1"/>
  <c r="DZ104" i="7"/>
  <c r="DZ106" i="7" s="1"/>
  <c r="DZ108" i="7" s="1"/>
  <c r="DP122" i="7"/>
  <c r="DP124" i="7" s="1"/>
  <c r="DP126" i="7" s="1"/>
  <c r="DZ122" i="7"/>
  <c r="DZ124" i="7" s="1"/>
  <c r="DZ126" i="7" s="1"/>
  <c r="BB35" i="2"/>
  <c r="BA35" i="2"/>
  <c r="BC14" i="2"/>
  <c r="AX61" i="2"/>
  <c r="BC17" i="2"/>
  <c r="AY17" i="2"/>
  <c r="BA17" i="2" s="1"/>
  <c r="BC22" i="2"/>
  <c r="BD50" i="2"/>
  <c r="AZ14" i="2"/>
  <c r="BB14" i="2" s="1"/>
  <c r="BD25" i="2"/>
  <c r="AY25" i="2"/>
  <c r="BA25" i="2" s="1"/>
  <c r="BC25" i="2"/>
  <c r="BD17" i="2"/>
  <c r="DJ119" i="6"/>
  <c r="DO119" i="6" s="1"/>
  <c r="DI101" i="6"/>
  <c r="DI119" i="6"/>
  <c r="DN119" i="6" s="1"/>
  <c r="DK119" i="6"/>
  <c r="DK101" i="6"/>
  <c r="DU101" i="6" s="1"/>
  <c r="DJ101" i="6"/>
  <c r="DO101" i="6" s="1"/>
  <c r="BD42" i="2"/>
  <c r="BC29" i="2"/>
  <c r="BD52" i="2"/>
  <c r="BC18" i="2"/>
  <c r="AZ22" i="2"/>
  <c r="BB22" i="2" s="1"/>
  <c r="BC44" i="2"/>
  <c r="AY22" i="2"/>
  <c r="BA22" i="2" s="1"/>
  <c r="BC54" i="2"/>
  <c r="BD36" i="2"/>
  <c r="BC36" i="2"/>
  <c r="AY54" i="2"/>
  <c r="BA54" i="2" s="1"/>
  <c r="AY18" i="2"/>
  <c r="BA18" i="2" s="1"/>
  <c r="BC50" i="2"/>
  <c r="BD35" i="2"/>
  <c r="BC35" i="2"/>
  <c r="AY52" i="2"/>
  <c r="BA52" i="2" s="1"/>
  <c r="AY14" i="2"/>
  <c r="BA14" i="2" s="1"/>
  <c r="AY36" i="2"/>
  <c r="BA36" i="2" s="1"/>
  <c r="AY44" i="2"/>
  <c r="BA44" i="2" s="1"/>
  <c r="AY42" i="2"/>
  <c r="BA42" i="2" s="1"/>
  <c r="AZ44" i="2"/>
  <c r="BB44" i="2" s="1"/>
  <c r="BC42" i="2"/>
  <c r="BD31" i="2"/>
  <c r="BC31" i="2"/>
  <c r="AZ31" i="2"/>
  <c r="BB31" i="2" s="1"/>
  <c r="AY31" i="2"/>
  <c r="AX55" i="2"/>
  <c r="AX59" i="2" s="1"/>
  <c r="DP119" i="6" l="1"/>
  <c r="DZ119" i="6" s="1"/>
  <c r="DU119" i="6"/>
  <c r="AX62" i="2"/>
  <c r="AY61" i="2"/>
  <c r="BB58" i="2"/>
  <c r="BA61" i="2"/>
  <c r="AZ61" i="2"/>
  <c r="BB61" i="2"/>
  <c r="DP101" i="6"/>
  <c r="DZ101" i="6" s="1"/>
  <c r="DN101" i="6"/>
  <c r="DI104" i="6"/>
  <c r="DK122" i="6"/>
  <c r="DJ122" i="6"/>
  <c r="DJ104" i="6"/>
  <c r="DK104" i="6"/>
  <c r="DI122" i="6"/>
  <c r="BA58" i="2"/>
  <c r="AY55" i="2"/>
  <c r="BA55" i="2" s="1"/>
  <c r="BA31" i="2"/>
  <c r="BB56" i="2"/>
  <c r="AZ55" i="2"/>
  <c r="AZ59" i="2" s="1"/>
  <c r="AX57" i="2"/>
  <c r="AZ62" i="2" l="1"/>
  <c r="BA62" i="2"/>
  <c r="AY62" i="2"/>
  <c r="DN104" i="6"/>
  <c r="DN106" i="6" s="1"/>
  <c r="DN108" i="6" s="1"/>
  <c r="DX104" i="6"/>
  <c r="DP104" i="6"/>
  <c r="DP106" i="6" s="1"/>
  <c r="DP108" i="6" s="1"/>
  <c r="DZ104" i="6"/>
  <c r="DZ122" i="6"/>
  <c r="DP122" i="6"/>
  <c r="DP124" i="6" s="1"/>
  <c r="DP126" i="6" s="1"/>
  <c r="DO104" i="6"/>
  <c r="DO106" i="6" s="1"/>
  <c r="DO108" i="6" s="1"/>
  <c r="DY104" i="6"/>
  <c r="DN122" i="6"/>
  <c r="DN124" i="6" s="1"/>
  <c r="DN126" i="6" s="1"/>
  <c r="DX122" i="6"/>
  <c r="DO122" i="6"/>
  <c r="DO124" i="6" s="1"/>
  <c r="DO126" i="6" s="1"/>
  <c r="DY122" i="6"/>
  <c r="AY57" i="2"/>
  <c r="BA56" i="2"/>
  <c r="BA57" i="2" s="1"/>
  <c r="AY59" i="2"/>
  <c r="AZ57" i="2"/>
  <c r="BB55" i="2"/>
  <c r="BB57" i="2" s="1"/>
  <c r="BA59" i="2"/>
  <c r="DU90" i="6" l="1"/>
  <c r="DU122" i="6"/>
  <c r="DZ124" i="6" s="1"/>
  <c r="DS122" i="6"/>
  <c r="DS81" i="6"/>
  <c r="DS90" i="6"/>
  <c r="DY90" i="6"/>
  <c r="DZ81" i="6"/>
  <c r="DT90" i="6"/>
  <c r="DY81" i="6"/>
  <c r="DU81" i="6"/>
  <c r="DT81" i="6"/>
  <c r="DX90" i="6"/>
  <c r="DZ90" i="6"/>
  <c r="DX81" i="6"/>
  <c r="DS104" i="6"/>
  <c r="DX106" i="6" s="1"/>
  <c r="DT104" i="6"/>
  <c r="DY106" i="6" s="1"/>
  <c r="DT122" i="6"/>
  <c r="DY124" i="6" s="1"/>
  <c r="DU104" i="6"/>
  <c r="DZ106" i="6" s="1"/>
  <c r="DX124" i="6"/>
  <c r="BB62" i="2"/>
  <c r="BI57" i="2" s="1"/>
  <c r="BB59" i="2"/>
  <c r="BE57" i="2" s="1"/>
  <c r="DY92" i="6" l="1"/>
  <c r="DY126" i="6" s="1"/>
  <c r="DZ92" i="6"/>
  <c r="DZ126" i="6" s="1"/>
  <c r="DX92" i="6"/>
  <c r="DX108" i="6" s="1"/>
  <c r="DM75" i="6"/>
  <c r="DM70" i="6"/>
  <c r="DM72" i="6"/>
  <c r="DZ108" i="6" l="1"/>
  <c r="DX126" i="6"/>
  <c r="DY10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Beretta Claudio (beet)</author>
  </authors>
  <commentList>
    <comment ref="AU29" authorId="0" shapeId="0" xr:uid="{0DA4126C-29A7-4E25-A7D7-B7A73B5AEF58}">
      <text>
        <r>
          <rPr>
            <b/>
            <sz val="9"/>
            <color indexed="81"/>
            <rFont val="Tahoma"/>
            <family val="2"/>
          </rPr>
          <t>Beretta Claudio (beet):</t>
        </r>
        <r>
          <rPr>
            <sz val="9"/>
            <color indexed="81"/>
            <rFont val="Tahoma"/>
            <family val="2"/>
          </rPr>
          <t xml:space="preserve">
2017 hatten wir hier Daten von Teigwarenherstellern zu Spenden; werden hier vernachlässigt, weil lückenhafte Quellen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Beretta Claudio (beet)</author>
  </authors>
  <commentList>
    <comment ref="AU29" authorId="0" shapeId="0" xr:uid="{76C193F8-B0CE-4864-8F4E-8D2E53484807}">
      <text>
        <r>
          <rPr>
            <b/>
            <sz val="9"/>
            <color indexed="81"/>
            <rFont val="Tahoma"/>
            <family val="2"/>
          </rPr>
          <t>Beretta Claudio (beet):</t>
        </r>
        <r>
          <rPr>
            <sz val="9"/>
            <color indexed="81"/>
            <rFont val="Tahoma"/>
            <family val="2"/>
          </rPr>
          <t xml:space="preserve">
2017 hatten wir hier Daten von Teigwarenherstellern zu Spenden; werden hier vernachlässigt, weil lückenhafte Quellen</t>
        </r>
      </text>
    </comment>
    <comment ref="DJ85" authorId="0" shapeId="0" xr:uid="{5865B963-5432-4595-AE19-850E1B280253}">
      <text>
        <r>
          <rPr>
            <sz val="11"/>
            <color theme="1"/>
            <rFont val="Arial"/>
            <family val="2"/>
          </rPr>
          <t>Beretta Claudio (beet):
assuming 100kcal/portion</t>
        </r>
      </text>
    </comment>
    <comment ref="DK85" authorId="0" shapeId="0" xr:uid="{57F064FD-06DC-4EA1-9117-3CB7BD8C6E87}">
      <text>
        <r>
          <rPr>
            <sz val="11"/>
            <color theme="1"/>
            <rFont val="Arial"/>
            <family val="2"/>
          </rPr>
          <t>Beretta Claudio (beet):
assuming 150 kcal per portion</t>
        </r>
      </text>
    </comment>
  </commentList>
</comments>
</file>

<file path=xl/sharedStrings.xml><?xml version="1.0" encoding="utf-8"?>
<sst xmlns="http://schemas.openxmlformats.org/spreadsheetml/2006/main" count="4738" uniqueCount="764">
  <si>
    <t>Contents of the Supplementary Information</t>
  </si>
  <si>
    <t>Synthesis</t>
  </si>
  <si>
    <t>calculation of the energy consumption of different age groups of the Swiss population</t>
  </si>
  <si>
    <t>based on "Pop" and "Nutrients"</t>
  </si>
  <si>
    <t>Pop</t>
  </si>
  <si>
    <t>data about Swiss population by age groups</t>
  </si>
  <si>
    <t xml:space="preserve">Source: </t>
  </si>
  <si>
    <t>Ständige Wohnbevölkerung nach Geschlecht und Alter, 1860-2023. PxWeb</t>
  </si>
  <si>
    <t>Nutrients</t>
  </si>
  <si>
    <t>Dietary Reference Values for Switzerland</t>
  </si>
  <si>
    <t xml:space="preserve">Schweizer Referenzwerte für die Nährstoffzufuhr </t>
  </si>
  <si>
    <t>DietDifferences</t>
  </si>
  <si>
    <t xml:space="preserve">Difference in environmental impacts between different diets </t>
  </si>
  <si>
    <t>(Literature)</t>
  </si>
  <si>
    <t>MilkNutScenario</t>
  </si>
  <si>
    <t>mass flow analysis of Swiss food consumption and losses in 2017</t>
  </si>
  <si>
    <t>based on Beretta and Hellweg (2019)</t>
  </si>
  <si>
    <t>-&gt; environmental impacts of dairy products and nuts</t>
  </si>
  <si>
    <t>-&gt; difference in impacts for different dairy recomendations (2/3 portions of dairy products)</t>
  </si>
  <si>
    <t>https://www.research-collection.ethz.ch/handle/20.500.11850/347342</t>
  </si>
  <si>
    <t>Dietary Reference Values for Switzerland - Version of June 2022</t>
  </si>
  <si>
    <t>sex</t>
  </si>
  <si>
    <t>Age</t>
  </si>
  <si>
    <t>Energy (kcal/d/P)</t>
  </si>
  <si>
    <t>Total Carbohydrates
(% TEI)</t>
  </si>
  <si>
    <t>Fibers (g/d)</t>
  </si>
  <si>
    <t>Total fat
 (% TEI)</t>
  </si>
  <si>
    <t>ALA (% TEI)</t>
  </si>
  <si>
    <t>EPA + DHA (mg/d)</t>
  </si>
  <si>
    <t>DHA (mg/d)</t>
  </si>
  <si>
    <t>LA (% TEI)</t>
  </si>
  <si>
    <t>MUFA
(% TEI)</t>
  </si>
  <si>
    <t>SFA (% TEI)</t>
  </si>
  <si>
    <t>Protein
(g/kg/d/P)</t>
  </si>
  <si>
    <t>additional Protein (g/d)</t>
  </si>
  <si>
    <t>Sugars
(% TEI)</t>
  </si>
  <si>
    <t>Water (ml/d)</t>
  </si>
  <si>
    <t>Biotin (µg/d)</t>
  </si>
  <si>
    <t>Cobalamin (µg/d)</t>
  </si>
  <si>
    <t>Folate (µg DFE/d)</t>
  </si>
  <si>
    <t>Niacin (NE/MJ/d)</t>
  </si>
  <si>
    <t>Pantothenic acid
(mg/d)</t>
  </si>
  <si>
    <t>Riboflavin (mg/d)</t>
  </si>
  <si>
    <t>Thiamin (mg/MJ/d)</t>
  </si>
  <si>
    <t>Vit A (µg-RE/d)</t>
  </si>
  <si>
    <t>Vit B6 (mg/d)</t>
  </si>
  <si>
    <t xml:space="preserve">Vit C (mg/d) </t>
  </si>
  <si>
    <t>Vit D (µg/d)</t>
  </si>
  <si>
    <t>Vit E (mg/d)</t>
  </si>
  <si>
    <t>Vit K (µg/d)</t>
  </si>
  <si>
    <t>Calcium
(mg/d)</t>
  </si>
  <si>
    <t>Chloride  (g/d)</t>
  </si>
  <si>
    <t>Chromium
(µg/d)</t>
  </si>
  <si>
    <t>Copper  (mg/d)</t>
  </si>
  <si>
    <t>Fluoride  (mg/d)</t>
  </si>
  <si>
    <t>Iodine
(µg/d)</t>
  </si>
  <si>
    <t>Iron
(mg/d)</t>
  </si>
  <si>
    <t>Magnesium (mg/d)</t>
  </si>
  <si>
    <t>Manganese (mg/d)</t>
  </si>
  <si>
    <t>Molybdenum (µg/d)</t>
  </si>
  <si>
    <t>Phosphorus (mg/d)</t>
  </si>
  <si>
    <t>Potassium (mg/d)</t>
  </si>
  <si>
    <t>Selenium (µg/d)</t>
  </si>
  <si>
    <t>Sodium
(g/d)</t>
  </si>
  <si>
    <t>Zinc
(mg/d)</t>
  </si>
  <si>
    <t>Energy MIN (kcal/d)</t>
  </si>
  <si>
    <t>Energy MAX (kcal/d)</t>
  </si>
  <si>
    <t>Energy MIN (kcal/d/P)</t>
  </si>
  <si>
    <t>Energy MAX (kcal/d/P)</t>
  </si>
  <si>
    <t>Population</t>
  </si>
  <si>
    <t>Energy CH MIN (kcal/d)</t>
  </si>
  <si>
    <t>Energy CH MAX (kcal/d)</t>
  </si>
  <si>
    <t>Energy CH MIN (TJ/d)</t>
  </si>
  <si>
    <t>Energy CH MAX (TJ/d)</t>
  </si>
  <si>
    <t>Protein MIN
(g/kg/d)</t>
  </si>
  <si>
    <t>Protein MAX
(g/kg/d)</t>
  </si>
  <si>
    <t>female</t>
  </si>
  <si>
    <t>7 to 11 m</t>
  </si>
  <si>
    <t>573 to 673</t>
  </si>
  <si>
    <t>NA</t>
  </si>
  <si>
    <t>800 to 1000</t>
  </si>
  <si>
    <t>0.02 to 0.5</t>
  </si>
  <si>
    <t>12 to 17 m</t>
  </si>
  <si>
    <t>712 to 1096</t>
  </si>
  <si>
    <t>45 to 60</t>
  </si>
  <si>
    <t>35 to 40</t>
  </si>
  <si>
    <t>≤10</t>
  </si>
  <si>
    <t>1100 to 1200</t>
  </si>
  <si>
    <t>18 to 23 m</t>
  </si>
  <si>
    <t>TOTAL 0-1y</t>
  </si>
  <si>
    <r>
      <t xml:space="preserve">Pregnancy
</t>
    </r>
    <r>
      <rPr>
        <sz val="10"/>
        <color theme="1"/>
        <rFont val="Arial"/>
        <family val="2"/>
      </rPr>
      <t>1st trimester</t>
    </r>
  </si>
  <si>
    <t>+70</t>
  </si>
  <si>
    <t>20 to 35</t>
  </si>
  <si>
    <t>100 to 200</t>
  </si>
  <si>
    <t>10 to 15</t>
  </si>
  <si>
    <t>&lt;10</t>
  </si>
  <si>
    <t>2000 to 2300</t>
  </si>
  <si>
    <r>
      <t>550 + 400 µ</t>
    </r>
    <r>
      <rPr>
        <sz val="11"/>
        <color rgb="FF0070C0"/>
        <rFont val="Arial"/>
        <family val="2"/>
      </rPr>
      <t>g supplement</t>
    </r>
  </si>
  <si>
    <t xml:space="preserve">
950
(18-24 y: 1000)</t>
  </si>
  <si>
    <t>9.1 or 10.9 or 12.6 or 14.3
depends on the daily consumption of phytates</t>
  </si>
  <si>
    <t>70</t>
  </si>
  <si>
    <r>
      <t xml:space="preserve">Pregnancy
</t>
    </r>
    <r>
      <rPr>
        <sz val="10"/>
        <color theme="1"/>
        <rFont val="Arial"/>
        <family val="2"/>
      </rPr>
      <t>2nd trimester</t>
    </r>
  </si>
  <si>
    <t>+260</t>
  </si>
  <si>
    <t>550 + 400 µg supplement</t>
  </si>
  <si>
    <t>950
(18-24 y: 1000)</t>
  </si>
  <si>
    <t>260</t>
  </si>
  <si>
    <r>
      <t xml:space="preserve">Pregnancy
</t>
    </r>
    <r>
      <rPr>
        <sz val="10"/>
        <color theme="1"/>
        <rFont val="Arial"/>
        <family val="2"/>
      </rPr>
      <t>3rd trimester</t>
    </r>
  </si>
  <si>
    <t>+500</t>
  </si>
  <si>
    <t>500</t>
  </si>
  <si>
    <t>Lactation</t>
  </si>
  <si>
    <t>19
(&gt; 6 m: 13)</t>
  </si>
  <si>
    <t>10.4 or 12.2 or 13.9 or 15.6
depends on the daily consumption of phytates</t>
  </si>
  <si>
    <t>2 y</t>
  </si>
  <si>
    <t>3 y</t>
  </si>
  <si>
    <t>4 y</t>
  </si>
  <si>
    <t>1335 to 1500</t>
  </si>
  <si>
    <t>5 y</t>
  </si>
  <si>
    <t>6 y</t>
  </si>
  <si>
    <t>7 y</t>
  </si>
  <si>
    <t>1591 to 1818</t>
  </si>
  <si>
    <t>1600 to 1900</t>
  </si>
  <si>
    <t>8 y</t>
  </si>
  <si>
    <t>9 y</t>
  </si>
  <si>
    <t>10 y</t>
  </si>
  <si>
    <t>11 y</t>
  </si>
  <si>
    <t>1908 to 2175</t>
  </si>
  <si>
    <t>12 y</t>
  </si>
  <si>
    <t>13 y</t>
  </si>
  <si>
    <t>14 y</t>
  </si>
  <si>
    <t>15 y</t>
  </si>
  <si>
    <t>2228 to 2277</t>
  </si>
  <si>
    <t>16 y</t>
  </si>
  <si>
    <t>17 y</t>
  </si>
  <si>
    <t>18 y</t>
  </si>
  <si>
    <t>18 to 65 y</t>
  </si>
  <si>
    <t>1861 to 2147</t>
  </si>
  <si>
    <t>≥30</t>
  </si>
  <si>
    <t>950
(18-24 y:1000)</t>
  </si>
  <si>
    <t>16
(post-menopause: 11)</t>
  </si>
  <si>
    <t>7.5 or 9.3 or 11.0 or 12.7
depends on the daily consumption of phytates</t>
  </si>
  <si>
    <t>18-65</t>
  </si>
  <si>
    <t>&gt; 65 y</t>
  </si>
  <si>
    <t>1700 to 2100</t>
  </si>
  <si>
    <t>45 to 65</t>
  </si>
  <si>
    <t>25 to 30</t>
  </si>
  <si>
    <t>1.0 to 1.2</t>
  </si>
  <si>
    <t>1400 to 1500</t>
  </si>
  <si>
    <t>2.4 to 3.0</t>
  </si>
  <si>
    <t>300 to 400</t>
  </si>
  <si>
    <t>11 to 14 mg NE/d</t>
  </si>
  <si>
    <t>1.0 to 1.1</t>
  </si>
  <si>
    <t>1.0 to 1.1 mg/d</t>
  </si>
  <si>
    <t>700 to 800</t>
  </si>
  <si>
    <t>1.2 to 1.5</t>
  </si>
  <si>
    <t>75 to 95</t>
  </si>
  <si>
    <t>11 to 15</t>
  </si>
  <si>
    <t>65 to 90</t>
  </si>
  <si>
    <t>1000 to 1200</t>
  </si>
  <si>
    <t>2.0 to 2.3</t>
  </si>
  <si>
    <t>0.9 to 1.5</t>
  </si>
  <si>
    <t>3.0 to 3.1</t>
  </si>
  <si>
    <t>8 to 10</t>
  </si>
  <si>
    <t>300 to 320</t>
  </si>
  <si>
    <t>4000 to 4700</t>
  </si>
  <si>
    <t>55 to 60</t>
  </si>
  <si>
    <t>7.0 or 8.0 or 10.0
depends on the daily consumption of phytates</t>
  </si>
  <si>
    <t>&gt;65</t>
  </si>
  <si>
    <t>male</t>
  </si>
  <si>
    <t>636 to 742</t>
  </si>
  <si>
    <t>777 to 1174</t>
  </si>
  <si>
    <t>1100 to1200</t>
  </si>
  <si>
    <t>1436 to 1610</t>
  </si>
  <si>
    <t>1711 to 1933</t>
  </si>
  <si>
    <t>1600 to 2100</t>
  </si>
  <si>
    <t>2043 to 2513</t>
  </si>
  <si>
    <t>2699 to 2940</t>
  </si>
  <si>
    <t>2305 to 2672</t>
  </si>
  <si>
    <t>9.4 or 11.7 or 14 or 16.3
depends on the daily consumption of phytates</t>
  </si>
  <si>
    <t>2100 to 2800</t>
  </si>
  <si>
    <t>1400 to 1500 (beverages)</t>
  </si>
  <si>
    <t>14 to 16 mg NE/d</t>
  </si>
  <si>
    <t>1.1 to 1.2 mg/d</t>
  </si>
  <si>
    <t>900 to 1000</t>
  </si>
  <si>
    <t>1.4 to 1.7</t>
  </si>
  <si>
    <t>90 to 110</t>
  </si>
  <si>
    <t>12 to 15</t>
  </si>
  <si>
    <t>80 to 120</t>
  </si>
  <si>
    <t>1.8 to 2.3</t>
  </si>
  <si>
    <t>3.8 to 4.0</t>
  </si>
  <si>
    <t>350 to 420</t>
  </si>
  <si>
    <t>55 to 70</t>
  </si>
  <si>
    <t>11.0 or 14.0 or 16.0
depends on the daily consumption of phytates</t>
  </si>
  <si>
    <t xml:space="preserve">TOTAL  </t>
  </si>
  <si>
    <t>&gt;18 years</t>
  </si>
  <si>
    <t>0-18 incl additional consumption of pregnant women</t>
  </si>
  <si>
    <t>in % of total</t>
  </si>
  <si>
    <t xml:space="preserve">4-17 years </t>
  </si>
  <si>
    <t>0-10 years incl additional consumption of pregnant women</t>
  </si>
  <si>
    <t>Ständige Wohnbevölkerung 2023 nach Alter und Geschlecht</t>
  </si>
  <si>
    <t>Permanent resident population 2023 by age and sex</t>
  </si>
  <si>
    <t>Geschlecht</t>
  </si>
  <si>
    <t>Alter</t>
  </si>
  <si>
    <t>Bevölkerung</t>
  </si>
  <si>
    <t>Alter - Total</t>
  </si>
  <si>
    <t>8 962 258</t>
  </si>
  <si>
    <t>0 Jahre</t>
  </si>
  <si>
    <t>78 453</t>
  </si>
  <si>
    <t>1 Jahr</t>
  </si>
  <si>
    <t>83 011</t>
  </si>
  <si>
    <t>2 Jahre</t>
  </si>
  <si>
    <t>91 390</t>
  </si>
  <si>
    <t>3 Jahre</t>
  </si>
  <si>
    <t>88 160</t>
  </si>
  <si>
    <t>4 Jahre</t>
  </si>
  <si>
    <t>89 054</t>
  </si>
  <si>
    <t>5 Jahre</t>
  </si>
  <si>
    <t>91 260</t>
  </si>
  <si>
    <t>6 Jahre</t>
  </si>
  <si>
    <t>91 277</t>
  </si>
  <si>
    <t>7 Jahre</t>
  </si>
  <si>
    <t>92 896</t>
  </si>
  <si>
    <t>8 Jahre</t>
  </si>
  <si>
    <t>92 331</t>
  </si>
  <si>
    <t>9 Jahre</t>
  </si>
  <si>
    <t>92 202</t>
  </si>
  <si>
    <t>10 Jahre</t>
  </si>
  <si>
    <t>90 334</t>
  </si>
  <si>
    <t>11 Jahre</t>
  </si>
  <si>
    <t>91 237</t>
  </si>
  <si>
    <t>12 Jahre</t>
  </si>
  <si>
    <t>90 221</t>
  </si>
  <si>
    <t>13 Jahre</t>
  </si>
  <si>
    <t>91 346</t>
  </si>
  <si>
    <t>14 Jahre</t>
  </si>
  <si>
    <t>15 Jahre</t>
  </si>
  <si>
    <t>89 901</t>
  </si>
  <si>
    <t>16 Jahre</t>
  </si>
  <si>
    <t>88 270</t>
  </si>
  <si>
    <t>17 Jahre</t>
  </si>
  <si>
    <t>88 289</t>
  </si>
  <si>
    <t>18 Jahre</t>
  </si>
  <si>
    <t>89 169</t>
  </si>
  <si>
    <t>19 Jahre</t>
  </si>
  <si>
    <t>89 418</t>
  </si>
  <si>
    <t>20 Jahre</t>
  </si>
  <si>
    <t>87 887</t>
  </si>
  <si>
    <t>21 Jahre</t>
  </si>
  <si>
    <t>90 016</t>
  </si>
  <si>
    <t>22 Jahre</t>
  </si>
  <si>
    <t>91 854</t>
  </si>
  <si>
    <t>23 Jahre</t>
  </si>
  <si>
    <t>99 472</t>
  </si>
  <si>
    <t>24 Jahre</t>
  </si>
  <si>
    <t>101 098</t>
  </si>
  <si>
    <t>25 Jahre</t>
  </si>
  <si>
    <t>104 855</t>
  </si>
  <si>
    <t>26 Jahre</t>
  </si>
  <si>
    <t>109 199</t>
  </si>
  <si>
    <t>27 Jahre</t>
  </si>
  <si>
    <t>113 672</t>
  </si>
  <si>
    <t>28 Jahre</t>
  </si>
  <si>
    <t>115 346</t>
  </si>
  <si>
    <t>29 Jahre</t>
  </si>
  <si>
    <t>118 599</t>
  </si>
  <si>
    <t>30 Jahre</t>
  </si>
  <si>
    <t>122 227</t>
  </si>
  <si>
    <t>31 Jahre</t>
  </si>
  <si>
    <t>127 607</t>
  </si>
  <si>
    <t>32 Jahre</t>
  </si>
  <si>
    <t>129 384</t>
  </si>
  <si>
    <t>33 Jahre</t>
  </si>
  <si>
    <t>131 890</t>
  </si>
  <si>
    <t>34 Jahre</t>
  </si>
  <si>
    <t>131 189</t>
  </si>
  <si>
    <t>35 Jahre</t>
  </si>
  <si>
    <t>132 958</t>
  </si>
  <si>
    <t>36 Jahre</t>
  </si>
  <si>
    <t>129 834</t>
  </si>
  <si>
    <t>37 Jahre</t>
  </si>
  <si>
    <t>130 875</t>
  </si>
  <si>
    <t>38 Jahre</t>
  </si>
  <si>
    <t>130 117</t>
  </si>
  <si>
    <t>39 Jahre</t>
  </si>
  <si>
    <t>130 070</t>
  </si>
  <si>
    <t>40 Jahre</t>
  </si>
  <si>
    <t>128 462</t>
  </si>
  <si>
    <t>41 Jahre</t>
  </si>
  <si>
    <t>130 127</t>
  </si>
  <si>
    <t>42 Jahre</t>
  </si>
  <si>
    <t>128 696</t>
  </si>
  <si>
    <t>43 Jahre</t>
  </si>
  <si>
    <t>128 424</t>
  </si>
  <si>
    <t>44 Jahre</t>
  </si>
  <si>
    <t>124 335</t>
  </si>
  <si>
    <t>45 Jahre</t>
  </si>
  <si>
    <t>122 248</t>
  </si>
  <si>
    <t>46 Jahre</t>
  </si>
  <si>
    <t>121 496</t>
  </si>
  <si>
    <t>47 Jahre</t>
  </si>
  <si>
    <t>120 009</t>
  </si>
  <si>
    <t>48 Jahre</t>
  </si>
  <si>
    <t>119 027</t>
  </si>
  <si>
    <t>49 Jahre</t>
  </si>
  <si>
    <t>120 774</t>
  </si>
  <si>
    <t>50 Jahre</t>
  </si>
  <si>
    <t>120 672</t>
  </si>
  <si>
    <t>51 Jahre</t>
  </si>
  <si>
    <t>123 505</t>
  </si>
  <si>
    <t>52 Jahre</t>
  </si>
  <si>
    <t>126 317</t>
  </si>
  <si>
    <t>53 Jahre</t>
  </si>
  <si>
    <t>127 063</t>
  </si>
  <si>
    <t>54 Jahre</t>
  </si>
  <si>
    <t>129 693</t>
  </si>
  <si>
    <t>55 Jahre</t>
  </si>
  <si>
    <t>131 248</t>
  </si>
  <si>
    <t>56 Jahre</t>
  </si>
  <si>
    <t>131 581</t>
  </si>
  <si>
    <t>57 Jahre</t>
  </si>
  <si>
    <t>132 969</t>
  </si>
  <si>
    <t>58 Jahre</t>
  </si>
  <si>
    <t>132 561</t>
  </si>
  <si>
    <t>59 Jahre</t>
  </si>
  <si>
    <t>133 238</t>
  </si>
  <si>
    <t>60 Jahre</t>
  </si>
  <si>
    <t>127 348</t>
  </si>
  <si>
    <t>61 Jahre</t>
  </si>
  <si>
    <t>121 438</t>
  </si>
  <si>
    <t>62 Jahre</t>
  </si>
  <si>
    <t>115 936</t>
  </si>
  <si>
    <t>63 Jahre</t>
  </si>
  <si>
    <t>111 455</t>
  </si>
  <si>
    <t>64 Jahre</t>
  </si>
  <si>
    <t>106 761</t>
  </si>
  <si>
    <t>65 Jahre</t>
  </si>
  <si>
    <t>100 803</t>
  </si>
  <si>
    <t>66 Jahre</t>
  </si>
  <si>
    <t>97 415</t>
  </si>
  <si>
    <t>67 Jahre</t>
  </si>
  <si>
    <t>93 874</t>
  </si>
  <si>
    <t>68 Jahre</t>
  </si>
  <si>
    <t>89 549</t>
  </si>
  <si>
    <t>69 Jahre</t>
  </si>
  <si>
    <t>86 428</t>
  </si>
  <si>
    <t>70 Jahre</t>
  </si>
  <si>
    <t>83 040</t>
  </si>
  <si>
    <t>71 Jahre</t>
  </si>
  <si>
    <t>81 894</t>
  </si>
  <si>
    <t>72 Jahre</t>
  </si>
  <si>
    <t>78 272</t>
  </si>
  <si>
    <t>73 Jahre</t>
  </si>
  <si>
    <t>79 366</t>
  </si>
  <si>
    <t>74 Jahre</t>
  </si>
  <si>
    <t>77 176</t>
  </si>
  <si>
    <t>75 Jahre</t>
  </si>
  <si>
    <t>76 929</t>
  </si>
  <si>
    <t>76 Jahre</t>
  </si>
  <si>
    <t>74 697</t>
  </si>
  <si>
    <t>77 Jahre</t>
  </si>
  <si>
    <t>73 039</t>
  </si>
  <si>
    <t>78 Jahre</t>
  </si>
  <si>
    <t>68 497</t>
  </si>
  <si>
    <t>79 Jahre</t>
  </si>
  <si>
    <t>65 750</t>
  </si>
  <si>
    <t>80 Jahre</t>
  </si>
  <si>
    <t>61 913</t>
  </si>
  <si>
    <t>81 Jahre</t>
  </si>
  <si>
    <t>57 022</t>
  </si>
  <si>
    <t>82 Jahre</t>
  </si>
  <si>
    <t>51 488</t>
  </si>
  <si>
    <t>83 Jahre</t>
  </si>
  <si>
    <t>45 213</t>
  </si>
  <si>
    <t>84 Jahre</t>
  </si>
  <si>
    <t>41 965</t>
  </si>
  <si>
    <t>85 Jahre</t>
  </si>
  <si>
    <t>38 190</t>
  </si>
  <si>
    <t>86 Jahre</t>
  </si>
  <si>
    <t>34 245</t>
  </si>
  <si>
    <t>87 Jahre</t>
  </si>
  <si>
    <t>31 025</t>
  </si>
  <si>
    <t>88 Jahre</t>
  </si>
  <si>
    <t>27 735</t>
  </si>
  <si>
    <t>89 Jahre</t>
  </si>
  <si>
    <t>24 123</t>
  </si>
  <si>
    <t>90 Jahre</t>
  </si>
  <si>
    <t>20 374</t>
  </si>
  <si>
    <t>91 Jahre</t>
  </si>
  <si>
    <t>17 239</t>
  </si>
  <si>
    <t>92 Jahre</t>
  </si>
  <si>
    <t>13 835</t>
  </si>
  <si>
    <t>93 Jahre</t>
  </si>
  <si>
    <t>11 161</t>
  </si>
  <si>
    <t>94 Jahre</t>
  </si>
  <si>
    <t>8 394</t>
  </si>
  <si>
    <t>95 Jahre</t>
  </si>
  <si>
    <t>6 289</t>
  </si>
  <si>
    <t>96 Jahre</t>
  </si>
  <si>
    <t>4 507</t>
  </si>
  <si>
    <t>97 Jahre</t>
  </si>
  <si>
    <t>3 147</t>
  </si>
  <si>
    <t>98 Jahre</t>
  </si>
  <si>
    <t>2 157</t>
  </si>
  <si>
    <t>99 Jahre und mehr</t>
  </si>
  <si>
    <t>3 535</t>
  </si>
  <si>
    <t>Mann</t>
  </si>
  <si>
    <t>4 451 532</t>
  </si>
  <si>
    <t>40 239</t>
  </si>
  <si>
    <t>42 831</t>
  </si>
  <si>
    <t>46 842</t>
  </si>
  <si>
    <t>45 400</t>
  </si>
  <si>
    <t>45 571</t>
  </si>
  <si>
    <t>46 870</t>
  </si>
  <si>
    <t>46 807</t>
  </si>
  <si>
    <t>47 423</t>
  </si>
  <si>
    <t>47 610</t>
  </si>
  <si>
    <t>47 448</t>
  </si>
  <si>
    <t>46 418</t>
  </si>
  <si>
    <t>47 054</t>
  </si>
  <si>
    <t>46 350</t>
  </si>
  <si>
    <t>46 583</t>
  </si>
  <si>
    <t>46 334</t>
  </si>
  <si>
    <t>46 410</t>
  </si>
  <si>
    <t>45 545</t>
  </si>
  <si>
    <t>46 152</t>
  </si>
  <si>
    <t>46 729</t>
  </si>
  <si>
    <t>46 357</t>
  </si>
  <si>
    <t>45 382</t>
  </si>
  <si>
    <t>46 618</t>
  </si>
  <si>
    <t>47 589</t>
  </si>
  <si>
    <t>51 737</t>
  </si>
  <si>
    <t>52 291</t>
  </si>
  <si>
    <t>53 916</t>
  </si>
  <si>
    <t>56 095</t>
  </si>
  <si>
    <t>58 201</t>
  </si>
  <si>
    <t>58 671</t>
  </si>
  <si>
    <t>60 576</t>
  </si>
  <si>
    <t>62 254</t>
  </si>
  <si>
    <t>64 706</t>
  </si>
  <si>
    <t>65 939</t>
  </si>
  <si>
    <t>66 801</t>
  </si>
  <si>
    <t>66 240</t>
  </si>
  <si>
    <t>67 275</t>
  </si>
  <si>
    <t>65 736</t>
  </si>
  <si>
    <t>65 978</t>
  </si>
  <si>
    <t>65 545</t>
  </si>
  <si>
    <t>65 640</t>
  </si>
  <si>
    <t>64 797</t>
  </si>
  <si>
    <t>65 369</t>
  </si>
  <si>
    <t>64 739</t>
  </si>
  <si>
    <t>64 707</t>
  </si>
  <si>
    <t>62 425</t>
  </si>
  <si>
    <t>61 490</t>
  </si>
  <si>
    <t>61 059</t>
  </si>
  <si>
    <t>59 859</t>
  </si>
  <si>
    <t>59 545</t>
  </si>
  <si>
    <t>60 792</t>
  </si>
  <si>
    <t>60 373</t>
  </si>
  <si>
    <t>62 113</t>
  </si>
  <si>
    <t>63 146</t>
  </si>
  <si>
    <t>63 624</t>
  </si>
  <si>
    <t>64 802</t>
  </si>
  <si>
    <t>65 591</t>
  </si>
  <si>
    <t>66 029</t>
  </si>
  <si>
    <t>66 937</t>
  </si>
  <si>
    <t>67 111</t>
  </si>
  <si>
    <t>67 133</t>
  </si>
  <si>
    <t>63 708</t>
  </si>
  <si>
    <t>60 633</t>
  </si>
  <si>
    <t>57 604</t>
  </si>
  <si>
    <t>55 146</t>
  </si>
  <si>
    <t>52 650</t>
  </si>
  <si>
    <t>49 621</t>
  </si>
  <si>
    <t>47 567</t>
  </si>
  <si>
    <t>45 908</t>
  </si>
  <si>
    <t>43 328</t>
  </si>
  <si>
    <t>41 226</t>
  </si>
  <si>
    <t>39 421</t>
  </si>
  <si>
    <t>38 709</t>
  </si>
  <si>
    <t>36 983</t>
  </si>
  <si>
    <t>37 424</t>
  </si>
  <si>
    <t>36 056</t>
  </si>
  <si>
    <t>35 731</t>
  </si>
  <si>
    <t>34 641</t>
  </si>
  <si>
    <t>33 666</t>
  </si>
  <si>
    <t>31 550</t>
  </si>
  <si>
    <t>29 802</t>
  </si>
  <si>
    <t>27 710</t>
  </si>
  <si>
    <t>25 389</t>
  </si>
  <si>
    <t>22 354</t>
  </si>
  <si>
    <t>18 947</t>
  </si>
  <si>
    <t>17 438</t>
  </si>
  <si>
    <t>15 618</t>
  </si>
  <si>
    <t>13 757</t>
  </si>
  <si>
    <t>11 926</t>
  </si>
  <si>
    <t>10 468</t>
  </si>
  <si>
    <t>8 837</t>
  </si>
  <si>
    <t>7 067</t>
  </si>
  <si>
    <t>5 840</t>
  </si>
  <si>
    <t>4 477</t>
  </si>
  <si>
    <t>3 446</t>
  </si>
  <si>
    <t>2 441</t>
  </si>
  <si>
    <t>1 721</t>
  </si>
  <si>
    <t>1 080</t>
  </si>
  <si>
    <t>Frau</t>
  </si>
  <si>
    <t>4 510 726</t>
  </si>
  <si>
    <t>38 214</t>
  </si>
  <si>
    <t>40 180</t>
  </si>
  <si>
    <t>44 548</t>
  </si>
  <si>
    <t>42 760</t>
  </si>
  <si>
    <t>43 483</t>
  </si>
  <si>
    <t>44 390</t>
  </si>
  <si>
    <t>44 470</t>
  </si>
  <si>
    <t>45 473</t>
  </si>
  <si>
    <t>44 721</t>
  </si>
  <si>
    <t>44 754</t>
  </si>
  <si>
    <t>43 916</t>
  </si>
  <si>
    <t>44 183</t>
  </si>
  <si>
    <t>43 871</t>
  </si>
  <si>
    <t>44 763</t>
  </si>
  <si>
    <t>43 887</t>
  </si>
  <si>
    <t>43 491</t>
  </si>
  <si>
    <t>42 725</t>
  </si>
  <si>
    <t>42 137</t>
  </si>
  <si>
    <t>42 440</t>
  </si>
  <si>
    <t>43 061</t>
  </si>
  <si>
    <t>42 505</t>
  </si>
  <si>
    <t>43 398</t>
  </si>
  <si>
    <t>44 265</t>
  </si>
  <si>
    <t>47 735</t>
  </si>
  <si>
    <t>48 807</t>
  </si>
  <si>
    <t>50 939</t>
  </si>
  <si>
    <t>53 104</t>
  </si>
  <si>
    <t>55 471</t>
  </si>
  <si>
    <t>56 675</t>
  </si>
  <si>
    <t>58 023</t>
  </si>
  <si>
    <t>59 973</t>
  </si>
  <si>
    <t>62 901</t>
  </si>
  <si>
    <t>63 445</t>
  </si>
  <si>
    <t>65 089</t>
  </si>
  <si>
    <t>64 949</t>
  </si>
  <si>
    <t>65 683</t>
  </si>
  <si>
    <t>64 098</t>
  </si>
  <si>
    <t>64 897</t>
  </si>
  <si>
    <t>64 572</t>
  </si>
  <si>
    <t>64 430</t>
  </si>
  <si>
    <t>63 665</t>
  </si>
  <si>
    <t>64 758</t>
  </si>
  <si>
    <t>63 957</t>
  </si>
  <si>
    <t>63 717</t>
  </si>
  <si>
    <t>61 910</t>
  </si>
  <si>
    <t>60 758</t>
  </si>
  <si>
    <t>60 437</t>
  </si>
  <si>
    <t>60 150</t>
  </si>
  <si>
    <t>59 482</t>
  </si>
  <si>
    <t>59 982</t>
  </si>
  <si>
    <t>60 299</t>
  </si>
  <si>
    <t>61 392</t>
  </si>
  <si>
    <t>63 171</t>
  </si>
  <si>
    <t>63 439</t>
  </si>
  <si>
    <t>64 891</t>
  </si>
  <si>
    <t>65 657</t>
  </si>
  <si>
    <t>65 552</t>
  </si>
  <si>
    <t>66 032</t>
  </si>
  <si>
    <t>65 450</t>
  </si>
  <si>
    <t>66 105</t>
  </si>
  <si>
    <t>63 640</t>
  </si>
  <si>
    <t>60 805</t>
  </si>
  <si>
    <t>58 332</t>
  </si>
  <si>
    <t>56 309</t>
  </si>
  <si>
    <t>54 111</t>
  </si>
  <si>
    <t>51 182</t>
  </si>
  <si>
    <t>49 848</t>
  </si>
  <si>
    <t>47 966</t>
  </si>
  <si>
    <t>46 221</t>
  </si>
  <si>
    <t>45 202</t>
  </si>
  <si>
    <t>43 619</t>
  </si>
  <si>
    <t>43 185</t>
  </si>
  <si>
    <t>41 289</t>
  </si>
  <si>
    <t>41 942</t>
  </si>
  <si>
    <t>41 120</t>
  </si>
  <si>
    <t>41 198</t>
  </si>
  <si>
    <t>40 056</t>
  </si>
  <si>
    <t>39 373</t>
  </si>
  <si>
    <t>36 947</t>
  </si>
  <si>
    <t>35 948</t>
  </si>
  <si>
    <t>34 203</t>
  </si>
  <si>
    <t>31 633</t>
  </si>
  <si>
    <t>29 134</t>
  </si>
  <si>
    <t>26 266</t>
  </si>
  <si>
    <t>24 527</t>
  </si>
  <si>
    <t>22 572</t>
  </si>
  <si>
    <t>20 488</t>
  </si>
  <si>
    <t>19 099</t>
  </si>
  <si>
    <t>17 267</t>
  </si>
  <si>
    <t>15 286</t>
  </si>
  <si>
    <t>13 307</t>
  </si>
  <si>
    <t>11 399</t>
  </si>
  <si>
    <t>9 358</t>
  </si>
  <si>
    <t>7 715</t>
  </si>
  <si>
    <t>5 953</t>
  </si>
  <si>
    <t>4 568</t>
  </si>
  <si>
    <t>3 427</t>
  </si>
  <si>
    <t>2 411</t>
  </si>
  <si>
    <t>1 708</t>
  </si>
  <si>
    <t>2 882</t>
  </si>
  <si>
    <t>Energy (kcal/d)</t>
  </si>
  <si>
    <t>Protein
(g/kg/d)</t>
  </si>
  <si>
    <t>0.83 </t>
  </si>
  <si>
    <t xml:space="preserve">Quelle: </t>
  </si>
  <si>
    <t>Ökoprofil von Ernährungsstilen</t>
  </si>
  <si>
    <t>Tab. 4.1 Umweltbelastungspunkte 2013 der Ernährungsstile pro Person und Jahr</t>
  </si>
  <si>
    <t>UBP2013/a</t>
  </si>
  <si>
    <t>Durchschnitt</t>
  </si>
  <si>
    <t>Veganer</t>
  </si>
  <si>
    <t>Ovo-LactoVegetarier</t>
  </si>
  <si>
    <t>Ovo-LactoPescetarier</t>
  </si>
  <si>
    <t>Flexitarier</t>
  </si>
  <si>
    <t>Protein-Junkie</t>
  </si>
  <si>
    <t>Fleischvernichter</t>
  </si>
  <si>
    <t>FOODprints</t>
  </si>
  <si>
    <t>Table S 30a: Food waste of all products at each stage of the FVC in % of input, by mass, differentiated for avoidable (AFW) and unavoidable (UFW) food waste and for the various methods of treatment. Final consumption and total avoidable losses are expressed in tonnes per year, kg per person per year, and in mass-% of agricultural production as well as in kcal per person per day and in energy-% of agricultural production. For food outputs and avoidable losses the metabolisable energy contents (E) are shown in kcal/100g, based on Yazio.de (2015) and SBV (2014). This is an updated version of the inventory by Beretta et al. (2013). The composition of donations and FW flows to different treatment methods is uncertain and mainly based on own assumptions.</t>
  </si>
  <si>
    <t>Source:</t>
  </si>
  <si>
    <t>1a</t>
  </si>
  <si>
    <t>1b</t>
  </si>
  <si>
    <t>2a</t>
  </si>
  <si>
    <t>2b</t>
  </si>
  <si>
    <t>3a</t>
  </si>
  <si>
    <t>3b</t>
  </si>
  <si>
    <t>3c</t>
  </si>
  <si>
    <t>7a</t>
  </si>
  <si>
    <t>7b</t>
  </si>
  <si>
    <t>14a</t>
  </si>
  <si>
    <t>14b</t>
  </si>
  <si>
    <t>15a</t>
  </si>
  <si>
    <t>15b</t>
  </si>
  <si>
    <t>16a</t>
  </si>
  <si>
    <t>16b</t>
  </si>
  <si>
    <t>17a</t>
  </si>
  <si>
    <t>17b</t>
  </si>
  <si>
    <t>18a</t>
  </si>
  <si>
    <t>18b</t>
  </si>
  <si>
    <t>Mass Flow Analysis</t>
  </si>
  <si>
    <t>Table apples</t>
  </si>
  <si>
    <t>Apple juice</t>
  </si>
  <si>
    <t>Other fresh table fruits</t>
  </si>
  <si>
    <t>Other fresh fruit juices</t>
  </si>
  <si>
    <t>Berries</t>
  </si>
  <si>
    <t>Exotic and citrus table fruits</t>
  </si>
  <si>
    <t>Exotic and citrus fruit juices</t>
  </si>
  <si>
    <t>Processed fruits</t>
  </si>
  <si>
    <t>Potatoes</t>
  </si>
  <si>
    <t>Fresh vegetables</t>
  </si>
  <si>
    <t>Legumes</t>
  </si>
  <si>
    <t>Other storable vegetables</t>
  </si>
  <si>
    <t>Processed vegetables</t>
  </si>
  <si>
    <t>Bread and pastries</t>
  </si>
  <si>
    <t>Pasta</t>
  </si>
  <si>
    <t>Rice</t>
  </si>
  <si>
    <t>Maize</t>
  </si>
  <si>
    <t>Sugar</t>
  </si>
  <si>
    <t>Vegetal oils and fats</t>
  </si>
  <si>
    <t>Nuts, seeds, oleiferous fruits</t>
  </si>
  <si>
    <t>Milk, other dairy</t>
  </si>
  <si>
    <t>Meat co-product from milk</t>
  </si>
  <si>
    <t>Cheese, whey</t>
  </si>
  <si>
    <t>Meat co-product from cheese</t>
  </si>
  <si>
    <t>Butter, buttermilk, skimmed milk</t>
  </si>
  <si>
    <t>Meat co-product from butter</t>
  </si>
  <si>
    <t>Eggs without co-product poultry</t>
  </si>
  <si>
    <t>Meat from laying hens</t>
  </si>
  <si>
    <t>Pork</t>
  </si>
  <si>
    <t>Poultry</t>
  </si>
  <si>
    <t>Beef, horse, veal</t>
  </si>
  <si>
    <t>Fish, shellfish</t>
  </si>
  <si>
    <t>Cocoa, coffee, tea</t>
  </si>
  <si>
    <t>All food categories</t>
  </si>
  <si>
    <t>AFW</t>
  </si>
  <si>
    <t>E</t>
  </si>
  <si>
    <t>UFW</t>
  </si>
  <si>
    <t>Agricultural Production</t>
  </si>
  <si>
    <t>Food Output</t>
  </si>
  <si>
    <t/>
  </si>
  <si>
    <t>Donations</t>
  </si>
  <si>
    <t>food losses:</t>
  </si>
  <si>
    <t>Incineration</t>
  </si>
  <si>
    <t>Field Composting</t>
  </si>
  <si>
    <t>Anaerobic Digestion</t>
  </si>
  <si>
    <t>Feeding</t>
  </si>
  <si>
    <t>verfüttert</t>
  </si>
  <si>
    <t>Sewer</t>
  </si>
  <si>
    <t>Non-food use</t>
  </si>
  <si>
    <t>SUM</t>
  </si>
  <si>
    <t>Trade</t>
  </si>
  <si>
    <t>Composting</t>
  </si>
  <si>
    <t>Processing</t>
  </si>
  <si>
    <t>2022 gemäss Geopartner:</t>
  </si>
  <si>
    <t>https://eatforum.org/content/uploads/2019/07/EAT-Lancet_Commission_Summary_Report.pdf</t>
  </si>
  <si>
    <t>Factor:</t>
  </si>
  <si>
    <t xml:space="preserve">Mass </t>
  </si>
  <si>
    <t>Planetary Health Recomendation</t>
  </si>
  <si>
    <t>1.5x Planetary Health Recomendation</t>
  </si>
  <si>
    <t>Planetary Health Recomendation only for children</t>
  </si>
  <si>
    <t>1.5x Planetary Health Recomendation only for children</t>
  </si>
  <si>
    <t>[t/a]</t>
  </si>
  <si>
    <t>[% of agr]</t>
  </si>
  <si>
    <t>Dairy products in tons:</t>
  </si>
  <si>
    <t>Final Consumption</t>
  </si>
  <si>
    <t>of total food consumption</t>
  </si>
  <si>
    <t>Total avoidable losses</t>
  </si>
  <si>
    <t xml:space="preserve">     Agricultural Production</t>
  </si>
  <si>
    <t xml:space="preserve">     Trade</t>
  </si>
  <si>
    <t xml:space="preserve">     Processing</t>
  </si>
  <si>
    <t xml:space="preserve">     Food service</t>
  </si>
  <si>
    <t xml:space="preserve">     Retail</t>
  </si>
  <si>
    <t xml:space="preserve">     Households</t>
  </si>
  <si>
    <t xml:space="preserve">average </t>
  </si>
  <si>
    <t>min</t>
  </si>
  <si>
    <t>max</t>
  </si>
  <si>
    <t>[kg/p/a]</t>
  </si>
  <si>
    <t>Dairy products in kg/p/a:</t>
  </si>
  <si>
    <t>of CH dairy consumption</t>
  </si>
  <si>
    <t>Energy consumption</t>
  </si>
  <si>
    <t>Energy Flow Analysis</t>
  </si>
  <si>
    <t>[kcal/p/d]</t>
  </si>
  <si>
    <t>Dairy products in kcal/p/d:</t>
  </si>
  <si>
    <t>for entire population</t>
  </si>
  <si>
    <t>for children (0-10y)</t>
  </si>
  <si>
    <t>additional dairy kilocalories of  increasing by 1/3 planetary health dairy recomendation</t>
  </si>
  <si>
    <r>
      <t>Table S 30b: Climate change impacts of final consumption and avoidable food losses expressed in kg CO</t>
    </r>
    <r>
      <rPr>
        <b/>
        <vertAlign val="subscript"/>
        <sz val="20"/>
        <color theme="1"/>
        <rFont val="Times New Roman"/>
        <family val="1"/>
        <charset val="204"/>
      </rPr>
      <t>2</t>
    </r>
    <r>
      <rPr>
        <b/>
        <sz val="20"/>
        <color theme="1"/>
        <rFont val="Times New Roman"/>
        <family val="1"/>
      </rPr>
      <t>-eq per person per year and in % of total impacts. The same values are shown for the aggregated LCIA methods recipe (mPt) and ecological scarcity 2013 (ecopoints).</t>
    </r>
  </si>
  <si>
    <t>Climate impacts</t>
  </si>
  <si>
    <t>Climate Change Impacts</t>
  </si>
  <si>
    <t>[kg CO2-eq/p/a]</t>
  </si>
  <si>
    <t>Dairy products in kg CO2-eq/a:</t>
  </si>
  <si>
    <t>per-kg dairy impacts compared to average</t>
  </si>
  <si>
    <t>for children and adolescents (1-17y)</t>
  </si>
  <si>
    <t>Nuts, seeds, oleiferous fruits in kg CO2-eq/a:</t>
  </si>
  <si>
    <t>additional dairy impact of  increasing by 1/3 planetary health dairy recomendation</t>
  </si>
  <si>
    <t>additional total impact of  increasing by 1/3 planetary health dairy recomendation assuming that average composition of non-dairy food and total kilocalories consumed remain constant</t>
  </si>
  <si>
    <t>Recipe</t>
  </si>
  <si>
    <t>[mPt/p/a]</t>
  </si>
  <si>
    <t>Conclusions 1:</t>
  </si>
  <si>
    <r>
      <rPr>
        <b/>
        <sz val="11"/>
        <color theme="1"/>
        <rFont val="Calibri"/>
        <family val="2"/>
        <scheme val="minor"/>
      </rPr>
      <t>Increasing planetary health dairy recomendation</t>
    </r>
    <r>
      <rPr>
        <sz val="11"/>
        <color theme="1"/>
        <rFont val="Calibri"/>
        <family val="2"/>
        <scheme val="minor"/>
      </rPr>
      <t xml:space="preserve"> for the entire population from 2 to 3 portions leads to an</t>
    </r>
    <r>
      <rPr>
        <b/>
        <sz val="11"/>
        <color theme="1"/>
        <rFont val="Calibri"/>
        <family val="2"/>
        <scheme val="minor"/>
      </rPr>
      <t xml:space="preserve"> increase of about 1.5-3.5% of total climate impacts </t>
    </r>
    <r>
      <rPr>
        <sz val="11"/>
        <color theme="1"/>
        <rFont val="Calibri"/>
        <family val="2"/>
        <scheme val="minor"/>
      </rPr>
      <t>of food consumption.</t>
    </r>
  </si>
  <si>
    <r>
      <rPr>
        <b/>
        <sz val="11"/>
        <color theme="1"/>
        <rFont val="Calibri"/>
        <family val="2"/>
        <scheme val="minor"/>
      </rPr>
      <t>For children</t>
    </r>
    <r>
      <rPr>
        <sz val="11"/>
        <color theme="1"/>
        <rFont val="Calibri"/>
        <family val="2"/>
        <scheme val="minor"/>
      </rPr>
      <t xml:space="preserve"> the increase is </t>
    </r>
    <r>
      <rPr>
        <b/>
        <sz val="11"/>
        <color theme="1"/>
        <rFont val="Calibri"/>
        <family val="2"/>
        <scheme val="minor"/>
      </rPr>
      <t>only 0.2-0.4%</t>
    </r>
    <r>
      <rPr>
        <sz val="11"/>
        <color theme="1"/>
        <rFont val="Calibri"/>
        <family val="2"/>
        <scheme val="minor"/>
      </rPr>
      <t xml:space="preserve">. </t>
    </r>
  </si>
  <si>
    <t>Environmental impacts</t>
  </si>
  <si>
    <t>Ecological Scarcity 2013</t>
  </si>
  <si>
    <t>[1'000 ecopoints/p/a]</t>
  </si>
  <si>
    <t>Dairy products in 1'000 ecopoints/p/d:</t>
  </si>
  <si>
    <t>Nuts, seeds, oleiferous fruits in 1'000 ecopoints/p/d:</t>
  </si>
  <si>
    <t>additional impact of  increasing by 1/3 planetary health dairy recomendation</t>
  </si>
  <si>
    <t>.</t>
  </si>
  <si>
    <t>Conclusions 2:</t>
  </si>
  <si>
    <r>
      <t xml:space="preserve">Environmental impacts (measured with the </t>
    </r>
    <r>
      <rPr>
        <b/>
        <sz val="11"/>
        <color theme="1"/>
        <rFont val="Calibri"/>
        <family val="2"/>
        <scheme val="minor"/>
      </rPr>
      <t>Ecological Scarcity 2013 method</t>
    </r>
    <r>
      <rPr>
        <sz val="11"/>
        <color theme="1"/>
        <rFont val="Calibri"/>
        <family val="2"/>
        <scheme val="minor"/>
      </rPr>
      <t xml:space="preserve">) </t>
    </r>
    <r>
      <rPr>
        <b/>
        <sz val="11"/>
        <color theme="1"/>
        <rFont val="Calibri"/>
        <family val="2"/>
        <scheme val="minor"/>
      </rPr>
      <t>increase 2-3 times less than climate impacts</t>
    </r>
    <r>
      <rPr>
        <sz val="11"/>
        <color theme="1"/>
        <rFont val="Calibri"/>
        <family val="2"/>
        <scheme val="minor"/>
      </rPr>
      <t>.</t>
    </r>
  </si>
  <si>
    <r>
      <t xml:space="preserve">This shows that </t>
    </r>
    <r>
      <rPr>
        <b/>
        <sz val="11"/>
        <color theme="1"/>
        <rFont val="Calibri"/>
        <family val="2"/>
        <scheme val="minor"/>
      </rPr>
      <t>reducing dairy product consumption for environmental reasons</t>
    </r>
    <r>
      <rPr>
        <sz val="11"/>
        <color theme="1"/>
        <rFont val="Calibri"/>
        <family val="2"/>
        <scheme val="minor"/>
      </rPr>
      <t xml:space="preserve"> is </t>
    </r>
    <r>
      <rPr>
        <b/>
        <sz val="11"/>
        <color theme="1"/>
        <rFont val="Calibri"/>
        <family val="2"/>
        <scheme val="minor"/>
      </rPr>
      <t xml:space="preserve">more effective if it is focused on adults. </t>
    </r>
  </si>
  <si>
    <t>More research is needed to decide whether</t>
  </si>
  <si>
    <t>&gt; the risk for inceased nutrient deficiencies caused from reduced dairy recomendations for children can be avoided with additional dietary recomendations</t>
  </si>
  <si>
    <t>&gt; dairy consumption during childhood has a relevant environmental impact on dairy consumption in later phases of life</t>
  </si>
  <si>
    <t>https://www.sge-ssn.ch/ich-und-du/rund-um-lebensmittel/lebensmittelgruppen/milch-und-milchprodukte/?utm_source=chatgpt.com</t>
  </si>
  <si>
    <t>SGE recommendation</t>
  </si>
  <si>
    <t>1.5x SGE recommendation</t>
  </si>
  <si>
    <t>SGE Recomendation only for children</t>
  </si>
  <si>
    <t>1.5x SGE Recomendation only for children</t>
  </si>
  <si>
    <t>SGE recommendation of 2 portions per day:</t>
  </si>
  <si>
    <t>for children and adolescents (4-17y)</t>
  </si>
  <si>
    <t>additional total impact of increasing by 1/3 recomendation assuming that average composition of non-dairy food and total kilocalories consumed remain constant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</si>
</sst>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0.00_ ;\-#,##0.00\ "/>
    <numFmt numFmtId="167" formatCode="#,##0_ ;\-#,##0\ "/>
    <numFmt numFmtId="168" formatCode="_(* #,##0.00_);_(* \(#,##0.00\);_(* &quot;-&quot;??_);_(@_)"/>
    <numFmt numFmtId="169" formatCode="#,##0.0_ ;\-#,##0.0\ "/>
    <numFmt numFmtId="170" formatCode="_ * #,##0_ ;_ * \-#,##0_ ;_ * &quot;-&quot;??_ ;_ @_ "/>
    <numFmt numFmtId="171" formatCode="_ * #,##0.0_ ;_ * \-#,##0.0_ ;_ * &quot;-&quot;??_ ;_ @_ "/>
  </numFmts>
  <fonts count="36">
    <font>
      <sz val="11"/>
      <color theme="1"/>
      <name val="Arial"/>
      <family val="2"/>
    </font>
    <font>
      <sz val="10"/>
      <color theme="1"/>
      <name val="Arial"/>
      <family val="2"/>
    </font>
    <font>
      <sz val="10"/>
      <color theme="1"/>
      <name val="Arial"/>
      <family val="2"/>
    </font>
    <font>
      <sz val="10"/>
      <color theme="1"/>
      <name val="Arial"/>
      <family val="2"/>
    </font>
    <font>
      <sz val="8"/>
      <color theme="1"/>
      <name val="Arial"/>
      <family val="2"/>
    </font>
    <font>
      <u/>
      <sz val="11"/>
      <color theme="10"/>
      <name val="Arial"/>
      <family val="2"/>
    </font>
    <font>
      <b/>
      <sz val="10"/>
      <color theme="1"/>
      <name val="Arial"/>
      <family val="2"/>
    </font>
    <font>
      <b/>
      <sz val="10"/>
      <color rgb="FF000000"/>
      <name val="Arial"/>
      <family val="2"/>
    </font>
    <font>
      <sz val="11"/>
      <color theme="10"/>
      <name val="Arial"/>
      <family val="2"/>
    </font>
    <font>
      <sz val="8"/>
      <name val="Arial"/>
      <family val="2"/>
    </font>
    <font>
      <sz val="10"/>
      <color theme="8"/>
      <name val="Arial"/>
      <family val="2"/>
    </font>
    <font>
      <sz val="10"/>
      <color rgb="FF0070C0"/>
      <name val="Arial"/>
      <family val="2"/>
    </font>
    <font>
      <sz val="11"/>
      <color rgb="FF0070C0"/>
      <name val="Arial"/>
      <family val="2"/>
    </font>
    <font>
      <b/>
      <sz val="16"/>
      <color theme="1"/>
      <name val="Arial"/>
      <family val="2"/>
    </font>
    <font>
      <sz val="10"/>
      <color theme="8" tint="-0.249977111117893"/>
      <name val="Arial"/>
      <family val="2"/>
    </font>
    <font>
      <sz val="11"/>
      <color theme="1"/>
      <name val="Arial"/>
      <family val="2"/>
    </font>
    <font>
      <b/>
      <sz val="7"/>
      <color rgb="FF222222"/>
      <name val="Inherit"/>
    </font>
    <font>
      <sz val="11"/>
      <color rgb="FF000000"/>
      <name val="Inherit"/>
    </font>
    <font>
      <b/>
      <sz val="11"/>
      <color theme="1"/>
      <name val="Arial"/>
      <family val="2"/>
    </font>
    <font>
      <b/>
      <sz val="12"/>
      <color theme="1"/>
      <name val="Arial"/>
      <family val="2"/>
    </font>
    <font>
      <b/>
      <sz val="14"/>
      <color theme="1"/>
      <name val="Arial"/>
      <family val="2"/>
    </font>
    <font>
      <sz val="12"/>
      <color theme="1"/>
      <name val="Arial"/>
      <family val="2"/>
    </font>
    <font>
      <i/>
      <sz val="9"/>
      <color theme="1"/>
      <name val="Arial"/>
      <family val="2"/>
    </font>
    <font>
      <i/>
      <u/>
      <sz val="9"/>
      <color theme="10"/>
      <name val="Arial"/>
      <family val="2"/>
    </font>
    <font>
      <sz val="11"/>
      <color theme="1"/>
      <name val="Calibri"/>
      <family val="2"/>
      <scheme val="minor"/>
    </font>
    <font>
      <b/>
      <sz val="11"/>
      <color theme="1"/>
      <name val="Calibri"/>
      <family val="2"/>
      <scheme val="minor"/>
    </font>
    <font>
      <sz val="10"/>
      <color theme="1"/>
      <name val="Calibri"/>
      <family val="2"/>
      <scheme val="minor"/>
    </font>
    <font>
      <u/>
      <sz val="10"/>
      <color theme="10"/>
      <name val="Arial"/>
      <family val="2"/>
    </font>
    <font>
      <b/>
      <sz val="14"/>
      <color theme="1"/>
      <name val="Calibri"/>
      <family val="2"/>
      <scheme val="minor"/>
    </font>
    <font>
      <b/>
      <sz val="20"/>
      <color theme="1"/>
      <name val="Times New Roman"/>
      <family val="1"/>
    </font>
    <font>
      <b/>
      <vertAlign val="subscript"/>
      <sz val="20"/>
      <color theme="1"/>
      <name val="Times New Roman"/>
      <family val="1"/>
      <charset val="204"/>
    </font>
    <font>
      <sz val="9"/>
      <color theme="1"/>
      <name val="Calibri"/>
      <family val="2"/>
      <scheme val="minor"/>
    </font>
    <font>
      <b/>
      <sz val="9"/>
      <color theme="1"/>
      <name val="Calibri"/>
      <family val="2"/>
      <scheme val="minor"/>
    </font>
    <font>
      <b/>
      <sz val="9"/>
      <color indexed="81"/>
      <name val="Tahoma"/>
      <family val="2"/>
    </font>
    <font>
      <sz val="9"/>
      <color indexed="81"/>
      <name val="Tahoma"/>
      <family val="2"/>
    </font>
    <font>
      <u/>
      <sz val="8"/>
      <color theme="10"/>
      <name val="Arial"/>
      <family val="2"/>
    </font>
  </fonts>
  <fills count="17">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8F7F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CCFF9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C99"/>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rgb="FF949494"/>
      </left>
      <right style="medium">
        <color rgb="FF949494"/>
      </right>
      <top style="medium">
        <color rgb="FF949494"/>
      </top>
      <bottom style="medium">
        <color rgb="FF949494"/>
      </bottom>
      <diagonal/>
    </border>
    <border>
      <left style="medium">
        <color rgb="FF949494"/>
      </left>
      <right style="medium">
        <color rgb="FF949494"/>
      </right>
      <top/>
      <bottom style="medium">
        <color rgb="FF949494"/>
      </bottom>
      <diagonal/>
    </border>
    <border>
      <left/>
      <right style="medium">
        <color rgb="FF949494"/>
      </right>
      <top/>
      <bottom style="medium">
        <color rgb="FF949494"/>
      </bottom>
      <diagonal/>
    </border>
    <border>
      <left/>
      <right style="medium">
        <color rgb="FF949494"/>
      </right>
      <top style="medium">
        <color rgb="FF949494"/>
      </top>
      <bottom style="medium">
        <color rgb="FF949494"/>
      </bottom>
      <diagonal/>
    </border>
    <border>
      <left/>
      <right style="medium">
        <color rgb="FF949494"/>
      </right>
      <top style="medium">
        <color rgb="FF949494"/>
      </top>
      <bottom/>
      <diagonal/>
    </border>
    <border>
      <left style="medium">
        <color rgb="FF949494"/>
      </left>
      <right/>
      <top style="medium">
        <color rgb="FF949494"/>
      </top>
      <bottom style="medium">
        <color rgb="FF949494"/>
      </bottom>
      <diagonal/>
    </border>
    <border>
      <left/>
      <right style="medium">
        <color rgb="FF949494"/>
      </right>
      <top/>
      <bottom/>
      <diagonal/>
    </border>
    <border>
      <left/>
      <right style="medium">
        <color rgb="FF949494"/>
      </right>
      <top/>
      <bottom style="medium">
        <color rgb="FFA9A9A9"/>
      </bottom>
      <diagonal/>
    </border>
    <border>
      <left style="medium">
        <color rgb="FF949494"/>
      </left>
      <right style="medium">
        <color rgb="FF949494"/>
      </right>
      <top style="medium">
        <color rgb="FF949494"/>
      </top>
      <bottom style="medium">
        <color rgb="FFA9A9A9"/>
      </bottom>
      <diagonal/>
    </border>
    <border>
      <left style="medium">
        <color rgb="FF949494"/>
      </left>
      <right/>
      <top style="medium">
        <color rgb="FF949494"/>
      </top>
      <bottom style="medium">
        <color rgb="FFA9A9A9"/>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theme="4"/>
      </right>
      <top/>
      <bottom style="medium">
        <color theme="4"/>
      </bottom>
      <diagonal/>
    </border>
    <border>
      <left style="medium">
        <color theme="4"/>
      </left>
      <right/>
      <top/>
      <bottom style="medium">
        <color theme="4"/>
      </bottom>
      <diagonal/>
    </border>
    <border>
      <left/>
      <right/>
      <top/>
      <bottom style="medium">
        <color theme="4"/>
      </bottom>
      <diagonal/>
    </border>
    <border>
      <left/>
      <right style="medium">
        <color theme="4"/>
      </right>
      <top/>
      <bottom/>
      <diagonal/>
    </border>
    <border>
      <left style="medium">
        <color theme="4"/>
      </left>
      <right/>
      <top/>
      <bottom/>
      <diagonal/>
    </border>
    <border>
      <left/>
      <right style="medium">
        <color theme="4"/>
      </right>
      <top/>
      <bottom style="thin">
        <color theme="4"/>
      </bottom>
      <diagonal/>
    </border>
    <border>
      <left style="medium">
        <color theme="4"/>
      </left>
      <right/>
      <top/>
      <bottom style="thin">
        <color theme="4"/>
      </bottom>
      <diagonal/>
    </border>
    <border>
      <left/>
      <right/>
      <top/>
      <bottom style="thin">
        <color theme="4"/>
      </bottom>
      <diagonal/>
    </border>
    <border>
      <left/>
      <right style="medium">
        <color theme="4"/>
      </right>
      <top style="medium">
        <color theme="4"/>
      </top>
      <bottom/>
      <diagonal/>
    </border>
    <border>
      <left style="medium">
        <color theme="4"/>
      </left>
      <right/>
      <top style="medium">
        <color theme="4"/>
      </top>
      <bottom/>
      <diagonal/>
    </border>
    <border>
      <left/>
      <right/>
      <top style="medium">
        <color theme="4"/>
      </top>
      <bottom/>
      <diagonal/>
    </border>
    <border>
      <left style="medium">
        <color rgb="FF0070C0"/>
      </left>
      <right/>
      <top/>
      <bottom/>
      <diagonal/>
    </border>
    <border>
      <left/>
      <right style="medium">
        <color indexed="64"/>
      </right>
      <top style="medium">
        <color indexed="64"/>
      </top>
      <bottom style="medium">
        <color indexed="64"/>
      </bottom>
      <diagonal/>
    </border>
    <border>
      <left style="thick">
        <color theme="5"/>
      </left>
      <right style="thick">
        <color theme="5"/>
      </right>
      <top style="thick">
        <color theme="5"/>
      </top>
      <bottom style="thick">
        <color theme="5"/>
      </bottom>
      <diagonal/>
    </border>
    <border>
      <left/>
      <right/>
      <top style="medium">
        <color indexed="64"/>
      </top>
      <bottom style="medium">
        <color indexed="64"/>
      </bottom>
      <diagonal/>
    </border>
    <border>
      <left style="medium">
        <color theme="4"/>
      </left>
      <right/>
      <top style="medium">
        <color indexed="64"/>
      </top>
      <bottom style="medium">
        <color indexed="64"/>
      </bottom>
      <diagonal/>
    </border>
    <border>
      <left/>
      <right style="medium">
        <color theme="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s>
  <cellStyleXfs count="10">
    <xf numFmtId="0" fontId="0" fillId="0" borderId="0"/>
    <xf numFmtId="0" fontId="5" fillId="0" borderId="0" applyNumberFormat="0" applyFill="0" applyBorder="0" applyAlignment="0" applyProtection="0"/>
    <xf numFmtId="9" fontId="15" fillId="0" borderId="0" applyFont="0" applyFill="0" applyBorder="0" applyAlignment="0" applyProtection="0"/>
    <xf numFmtId="0" fontId="24" fillId="0" borderId="0"/>
    <xf numFmtId="9" fontId="3" fillId="0" borderId="0" applyFont="0" applyFill="0" applyBorder="0" applyAlignment="0" applyProtection="0"/>
    <xf numFmtId="0" fontId="3" fillId="0" borderId="0"/>
    <xf numFmtId="0" fontId="27" fillId="0" borderId="0" applyNumberFormat="0" applyFill="0" applyBorder="0" applyAlignment="0" applyProtection="0"/>
    <xf numFmtId="0" fontId="3" fillId="0" borderId="0"/>
    <xf numFmtId="9" fontId="24" fillId="0" borderId="0" applyFont="0" applyFill="0" applyBorder="0" applyAlignment="0" applyProtection="0"/>
    <xf numFmtId="168" fontId="24" fillId="0" borderId="0" applyFont="0" applyFill="0" applyBorder="0" applyAlignment="0" applyProtection="0"/>
  </cellStyleXfs>
  <cellXfs count="284">
    <xf numFmtId="0" fontId="0" fillId="0" borderId="0" xfId="0"/>
    <xf numFmtId="0" fontId="4" fillId="0" borderId="0" xfId="0" applyFont="1" applyAlignment="1">
      <alignment horizontal="justify" vertical="center"/>
    </xf>
    <xf numFmtId="0" fontId="8" fillId="0" borderId="0" xfId="1" applyFont="1" applyAlignment="1">
      <alignment horizontal="justify" vertical="center" wrapText="1"/>
    </xf>
    <xf numFmtId="0" fontId="7" fillId="2" borderId="2" xfId="0" applyFont="1" applyFill="1" applyBorder="1" applyAlignment="1">
      <alignment horizontal="center" vertical="center" wrapText="1"/>
    </xf>
    <xf numFmtId="0" fontId="0" fillId="0" borderId="3" xfId="0" applyBorder="1"/>
    <xf numFmtId="0" fontId="0" fillId="4" borderId="3" xfId="0" applyFill="1" applyBorder="1"/>
    <xf numFmtId="0" fontId="0" fillId="3" borderId="3" xfId="0" applyFill="1" applyBorder="1"/>
    <xf numFmtId="0" fontId="0" fillId="0" borderId="0" xfId="0"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xf>
    <xf numFmtId="0" fontId="0" fillId="0" borderId="0" xfId="0" applyAlignment="1">
      <alignment horizontal="center"/>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17" fontId="11"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0" applyNumberFormat="1" applyFont="1" applyBorder="1" applyAlignment="1">
      <alignment horizontal="center" vertical="center" wrapText="1"/>
    </xf>
    <xf numFmtId="0" fontId="14" fillId="0" borderId="3" xfId="0" applyFont="1" applyBorder="1" applyAlignment="1">
      <alignment horizontal="center" vertical="center"/>
    </xf>
    <xf numFmtId="49" fontId="14" fillId="0" borderId="3" xfId="0" applyNumberFormat="1" applyFont="1" applyBorder="1" applyAlignment="1">
      <alignment horizontal="center" vertical="center"/>
    </xf>
    <xf numFmtId="49" fontId="14" fillId="0" borderId="3"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13" fillId="0" borderId="0" xfId="0" applyFont="1" applyAlignment="1">
      <alignment horizontal="left" vertical="center"/>
    </xf>
    <xf numFmtId="0" fontId="0" fillId="5" borderId="0" xfId="0" applyFill="1"/>
    <xf numFmtId="0" fontId="16" fillId="6" borderId="6" xfId="0" applyFont="1" applyFill="1" applyBorder="1" applyAlignment="1">
      <alignment horizontal="left" vertical="center" wrapText="1"/>
    </xf>
    <xf numFmtId="0" fontId="17" fillId="5" borderId="6" xfId="0" applyFont="1" applyFill="1" applyBorder="1" applyAlignment="1">
      <alignment horizontal="right" vertical="center"/>
    </xf>
    <xf numFmtId="0" fontId="16" fillId="6" borderId="8" xfId="0" applyFont="1" applyFill="1" applyBorder="1" applyAlignment="1">
      <alignment horizontal="left" vertical="center" wrapText="1"/>
    </xf>
    <xf numFmtId="0" fontId="17" fillId="5" borderId="7" xfId="0" applyFont="1" applyFill="1" applyBorder="1" applyAlignment="1">
      <alignment horizontal="right" vertical="center"/>
    </xf>
    <xf numFmtId="0" fontId="16" fillId="6" borderId="9" xfId="0" applyFont="1" applyFill="1" applyBorder="1" applyAlignment="1">
      <alignment horizontal="left" vertical="center" wrapText="1"/>
    </xf>
    <xf numFmtId="0" fontId="17" fillId="5" borderId="11" xfId="0" applyFont="1" applyFill="1" applyBorder="1" applyAlignment="1">
      <alignment horizontal="right" vertical="center"/>
    </xf>
    <xf numFmtId="0" fontId="16" fillId="6" borderId="14" xfId="0" applyFont="1" applyFill="1" applyBorder="1" applyAlignment="1">
      <alignment horizontal="left" vertical="center" wrapText="1"/>
    </xf>
    <xf numFmtId="0" fontId="17" fillId="5" borderId="15" xfId="0" applyFont="1" applyFill="1" applyBorder="1" applyAlignment="1">
      <alignment horizontal="right" vertical="center"/>
    </xf>
    <xf numFmtId="0" fontId="5" fillId="0" borderId="0" xfId="1"/>
    <xf numFmtId="0" fontId="0" fillId="7" borderId="0" xfId="0" applyFill="1"/>
    <xf numFmtId="0" fontId="17" fillId="7" borderId="0" xfId="0" applyFont="1" applyFill="1" applyAlignment="1">
      <alignment horizontal="right" vertical="center"/>
    </xf>
    <xf numFmtId="0" fontId="0" fillId="7" borderId="18" xfId="0" applyFill="1" applyBorder="1"/>
    <xf numFmtId="0" fontId="0" fillId="7" borderId="19" xfId="0" applyFill="1" applyBorder="1"/>
    <xf numFmtId="0" fontId="17" fillId="7" borderId="18" xfId="0" applyFont="1" applyFill="1" applyBorder="1" applyAlignment="1">
      <alignment horizontal="right" vertical="center"/>
    </xf>
    <xf numFmtId="0" fontId="0" fillId="7" borderId="18" xfId="0" applyFill="1" applyBorder="1" applyAlignment="1">
      <alignment horizontal="right"/>
    </xf>
    <xf numFmtId="0" fontId="0" fillId="7" borderId="20" xfId="0" applyFill="1" applyBorder="1" applyAlignment="1">
      <alignment horizontal="right"/>
    </xf>
    <xf numFmtId="0" fontId="0" fillId="7" borderId="21" xfId="0" applyFill="1" applyBorder="1"/>
    <xf numFmtId="0" fontId="18" fillId="0" borderId="0" xfId="0" applyFont="1"/>
    <xf numFmtId="0" fontId="20" fillId="0" borderId="0" xfId="0" applyFont="1"/>
    <xf numFmtId="2" fontId="11" fillId="0" borderId="3"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0" fontId="0" fillId="7" borderId="0" xfId="0" applyFill="1" applyAlignment="1">
      <alignment horizontal="right"/>
    </xf>
    <xf numFmtId="0" fontId="0" fillId="7" borderId="4" xfId="0" applyFill="1" applyBorder="1" applyAlignment="1">
      <alignment horizontal="right"/>
    </xf>
    <xf numFmtId="0" fontId="19" fillId="7" borderId="0" xfId="0" applyFont="1" applyFill="1"/>
    <xf numFmtId="0" fontId="6" fillId="7" borderId="0" xfId="0" applyFont="1" applyFill="1" applyAlignment="1">
      <alignment horizontal="center" vertical="center"/>
    </xf>
    <xf numFmtId="0" fontId="6" fillId="7" borderId="0" xfId="0" applyFont="1" applyFill="1" applyAlignment="1">
      <alignment horizontal="justify" vertical="center"/>
    </xf>
    <xf numFmtId="0" fontId="6" fillId="7" borderId="0" xfId="0" applyFont="1" applyFill="1"/>
    <xf numFmtId="3" fontId="6" fillId="7" borderId="0" xfId="0" applyNumberFormat="1" applyFont="1" applyFill="1" applyAlignment="1">
      <alignment horizontal="right" vertical="center"/>
    </xf>
    <xf numFmtId="0" fontId="19" fillId="7" borderId="2" xfId="0" applyFont="1" applyFill="1" applyBorder="1"/>
    <xf numFmtId="0" fontId="6" fillId="7" borderId="16" xfId="0" applyFont="1" applyFill="1" applyBorder="1"/>
    <xf numFmtId="0" fontId="6" fillId="7" borderId="16" xfId="0" applyFont="1" applyFill="1" applyBorder="1" applyAlignment="1">
      <alignment horizontal="justify" vertical="center"/>
    </xf>
    <xf numFmtId="3" fontId="6" fillId="7" borderId="16" xfId="0" applyNumberFormat="1" applyFont="1" applyFill="1" applyBorder="1" applyAlignment="1">
      <alignment horizontal="right" vertical="center"/>
    </xf>
    <xf numFmtId="3" fontId="6" fillId="7" borderId="17" xfId="0" applyNumberFormat="1" applyFont="1" applyFill="1" applyBorder="1" applyAlignment="1">
      <alignment horizontal="right" vertical="center"/>
    </xf>
    <xf numFmtId="0" fontId="19" fillId="7" borderId="20" xfId="0" applyFont="1" applyFill="1" applyBorder="1"/>
    <xf numFmtId="0" fontId="6" fillId="7" borderId="4" xfId="0" applyFont="1" applyFill="1" applyBorder="1"/>
    <xf numFmtId="0" fontId="6" fillId="7" borderId="4" xfId="0" applyFont="1" applyFill="1" applyBorder="1" applyAlignment="1">
      <alignment horizontal="justify" vertical="center"/>
    </xf>
    <xf numFmtId="9" fontId="6" fillId="7" borderId="4" xfId="2" applyFont="1" applyFill="1" applyBorder="1" applyAlignment="1">
      <alignment horizontal="right" vertical="center"/>
    </xf>
    <xf numFmtId="9" fontId="6" fillId="7" borderId="21" xfId="2" applyFont="1" applyFill="1" applyBorder="1" applyAlignment="1">
      <alignment horizontal="right" vertical="center"/>
    </xf>
    <xf numFmtId="4" fontId="11" fillId="0" borderId="3" xfId="0" applyNumberFormat="1" applyFont="1" applyBorder="1" applyAlignment="1">
      <alignment horizontal="center" vertical="center" wrapText="1"/>
    </xf>
    <xf numFmtId="9" fontId="0" fillId="0" borderId="0" xfId="2" applyFont="1"/>
    <xf numFmtId="3" fontId="0" fillId="0" borderId="0" xfId="0" applyNumberFormat="1"/>
    <xf numFmtId="0" fontId="22" fillId="0" borderId="0" xfId="0" applyFont="1"/>
    <xf numFmtId="0" fontId="23" fillId="0" borderId="0" xfId="1" applyFont="1"/>
    <xf numFmtId="0" fontId="0" fillId="8" borderId="2" xfId="0" applyFill="1" applyBorder="1"/>
    <xf numFmtId="0" fontId="0" fillId="8" borderId="16" xfId="0" applyFill="1" applyBorder="1"/>
    <xf numFmtId="0" fontId="0" fillId="8" borderId="17" xfId="0" applyFill="1" applyBorder="1"/>
    <xf numFmtId="0" fontId="21" fillId="0" borderId="0" xfId="0" applyFont="1" applyAlignment="1">
      <alignment horizontal="left" vertical="center"/>
    </xf>
    <xf numFmtId="0" fontId="5" fillId="0" borderId="0" xfId="1" applyAlignment="1">
      <alignment vertical="center"/>
    </xf>
    <xf numFmtId="0" fontId="0" fillId="8" borderId="0" xfId="0" applyFill="1"/>
    <xf numFmtId="0" fontId="24" fillId="0" borderId="0" xfId="3"/>
    <xf numFmtId="0" fontId="24" fillId="0" borderId="0" xfId="3" applyAlignment="1">
      <alignment vertical="center"/>
    </xf>
    <xf numFmtId="0" fontId="24" fillId="8" borderId="0" xfId="3" applyFill="1"/>
    <xf numFmtId="0" fontId="25" fillId="0" borderId="0" xfId="3" applyFont="1"/>
    <xf numFmtId="166" fontId="24" fillId="0" borderId="0" xfId="3" applyNumberFormat="1"/>
    <xf numFmtId="9" fontId="24" fillId="3" borderId="22" xfId="8" applyFont="1" applyFill="1" applyBorder="1"/>
    <xf numFmtId="169" fontId="24" fillId="3" borderId="23" xfId="9" applyNumberFormat="1" applyFont="1" applyFill="1" applyBorder="1" applyAlignment="1">
      <alignment vertical="center"/>
    </xf>
    <xf numFmtId="0" fontId="24" fillId="3" borderId="24" xfId="3" applyFill="1" applyBorder="1"/>
    <xf numFmtId="166" fontId="24" fillId="3" borderId="23" xfId="9" applyNumberFormat="1" applyFont="1" applyFill="1" applyBorder="1" applyAlignment="1">
      <alignment vertical="center"/>
    </xf>
    <xf numFmtId="0" fontId="24" fillId="3" borderId="22" xfId="3" applyFill="1" applyBorder="1"/>
    <xf numFmtId="49" fontId="25" fillId="3" borderId="23" xfId="3" applyNumberFormat="1" applyFont="1" applyFill="1" applyBorder="1"/>
    <xf numFmtId="9" fontId="24" fillId="3" borderId="25" xfId="8" applyFont="1" applyFill="1" applyBorder="1"/>
    <xf numFmtId="169" fontId="24" fillId="3" borderId="26" xfId="9" applyNumberFormat="1" applyFont="1" applyFill="1" applyBorder="1" applyAlignment="1">
      <alignment vertical="center"/>
    </xf>
    <xf numFmtId="0" fontId="24" fillId="3" borderId="0" xfId="3" applyFill="1"/>
    <xf numFmtId="166" fontId="24" fillId="3" borderId="26" xfId="9" applyNumberFormat="1" applyFont="1" applyFill="1" applyBorder="1" applyAlignment="1">
      <alignment vertical="center"/>
    </xf>
    <xf numFmtId="0" fontId="24" fillId="3" borderId="25" xfId="3" applyFill="1" applyBorder="1"/>
    <xf numFmtId="49" fontId="25" fillId="3" borderId="26" xfId="3" applyNumberFormat="1" applyFont="1" applyFill="1" applyBorder="1"/>
    <xf numFmtId="0" fontId="25" fillId="3" borderId="26" xfId="3" applyFont="1" applyFill="1" applyBorder="1"/>
    <xf numFmtId="170" fontId="24" fillId="3" borderId="0" xfId="3" applyNumberFormat="1" applyFill="1"/>
    <xf numFmtId="9" fontId="24" fillId="3" borderId="27" xfId="8" applyFont="1" applyFill="1" applyBorder="1"/>
    <xf numFmtId="169" fontId="25" fillId="3" borderId="28" xfId="9" applyNumberFormat="1" applyFont="1" applyFill="1" applyBorder="1"/>
    <xf numFmtId="170" fontId="24" fillId="3" borderId="29" xfId="3" applyNumberFormat="1" applyFill="1" applyBorder="1"/>
    <xf numFmtId="166" fontId="25" fillId="3" borderId="28" xfId="9" applyNumberFormat="1" applyFont="1" applyFill="1" applyBorder="1"/>
    <xf numFmtId="0" fontId="24" fillId="3" borderId="27" xfId="3" applyFill="1" applyBorder="1"/>
    <xf numFmtId="0" fontId="25" fillId="3" borderId="28" xfId="3" applyFont="1" applyFill="1" applyBorder="1"/>
    <xf numFmtId="9" fontId="24" fillId="11" borderId="25" xfId="8" applyFont="1" applyFill="1" applyBorder="1"/>
    <xf numFmtId="169" fontId="25" fillId="11" borderId="26" xfId="9" applyNumberFormat="1" applyFont="1" applyFill="1" applyBorder="1"/>
    <xf numFmtId="170" fontId="24" fillId="11" borderId="0" xfId="3" applyNumberFormat="1" applyFill="1"/>
    <xf numFmtId="166" fontId="25" fillId="11" borderId="26" xfId="9" applyNumberFormat="1" applyFont="1" applyFill="1" applyBorder="1"/>
    <xf numFmtId="0" fontId="24" fillId="11" borderId="25" xfId="3" applyFill="1" applyBorder="1"/>
    <xf numFmtId="0" fontId="25" fillId="11" borderId="26" xfId="3" applyFont="1" applyFill="1" applyBorder="1"/>
    <xf numFmtId="0" fontId="24" fillId="7" borderId="30" xfId="3" applyFill="1" applyBorder="1" applyAlignment="1">
      <alignment horizontal="right"/>
    </xf>
    <xf numFmtId="0" fontId="26" fillId="7" borderId="31" xfId="3" applyFont="1" applyFill="1" applyBorder="1" applyAlignment="1">
      <alignment horizontal="left"/>
    </xf>
    <xf numFmtId="0" fontId="26" fillId="7" borderId="30" xfId="3" applyFont="1" applyFill="1" applyBorder="1" applyAlignment="1">
      <alignment horizontal="right"/>
    </xf>
    <xf numFmtId="0" fontId="26" fillId="7" borderId="32" xfId="3" applyFont="1" applyFill="1" applyBorder="1" applyAlignment="1">
      <alignment horizontal="right"/>
    </xf>
    <xf numFmtId="0" fontId="24" fillId="7" borderId="32" xfId="3" applyFill="1" applyBorder="1" applyAlignment="1">
      <alignment horizontal="right"/>
    </xf>
    <xf numFmtId="0" fontId="24" fillId="7" borderId="30" xfId="3" applyFill="1" applyBorder="1"/>
    <xf numFmtId="0" fontId="28" fillId="7" borderId="31" xfId="3" applyFont="1" applyFill="1" applyBorder="1" applyAlignment="1">
      <alignment vertical="top"/>
    </xf>
    <xf numFmtId="167" fontId="24" fillId="3" borderId="23" xfId="9" applyNumberFormat="1" applyFont="1" applyFill="1" applyBorder="1" applyAlignment="1">
      <alignment vertical="center"/>
    </xf>
    <xf numFmtId="167" fontId="24" fillId="3" borderId="24" xfId="3" applyNumberFormat="1" applyFill="1" applyBorder="1"/>
    <xf numFmtId="167" fontId="24" fillId="3" borderId="26" xfId="9" applyNumberFormat="1" applyFont="1" applyFill="1" applyBorder="1" applyAlignment="1">
      <alignment vertical="center"/>
    </xf>
    <xf numFmtId="167" fontId="24" fillId="3" borderId="0" xfId="3" applyNumberFormat="1" applyFill="1"/>
    <xf numFmtId="167" fontId="25" fillId="3" borderId="28" xfId="9" applyNumberFormat="1" applyFont="1" applyFill="1" applyBorder="1"/>
    <xf numFmtId="167" fontId="24" fillId="3" borderId="29" xfId="3" applyNumberFormat="1" applyFill="1" applyBorder="1"/>
    <xf numFmtId="167" fontId="25" fillId="11" borderId="26" xfId="9" applyNumberFormat="1" applyFont="1" applyFill="1" applyBorder="1"/>
    <xf numFmtId="167" fontId="24" fillId="11" borderId="0" xfId="3" applyNumberFormat="1" applyFill="1"/>
    <xf numFmtId="0" fontId="24" fillId="7" borderId="31" xfId="3" applyFill="1" applyBorder="1" applyAlignment="1">
      <alignment horizontal="left"/>
    </xf>
    <xf numFmtId="9" fontId="0" fillId="0" borderId="0" xfId="8" applyFont="1"/>
    <xf numFmtId="0" fontId="24" fillId="0" borderId="0" xfId="3" applyAlignment="1">
      <alignment vertical="top" wrapText="1"/>
    </xf>
    <xf numFmtId="0" fontId="24" fillId="7" borderId="32" xfId="3" applyFill="1" applyBorder="1" applyAlignment="1">
      <alignment vertical="top" wrapText="1"/>
    </xf>
    <xf numFmtId="4" fontId="24" fillId="0" borderId="0" xfId="3" applyNumberFormat="1"/>
    <xf numFmtId="9" fontId="0" fillId="3" borderId="22" xfId="8" applyFont="1" applyFill="1" applyBorder="1"/>
    <xf numFmtId="164" fontId="0" fillId="3" borderId="23" xfId="9" applyNumberFormat="1" applyFont="1" applyFill="1" applyBorder="1"/>
    <xf numFmtId="9" fontId="0" fillId="3" borderId="25" xfId="8" applyFont="1" applyFill="1" applyBorder="1"/>
    <xf numFmtId="164" fontId="0" fillId="3" borderId="26" xfId="9" applyNumberFormat="1" applyFont="1" applyFill="1" applyBorder="1"/>
    <xf numFmtId="164" fontId="24" fillId="3" borderId="26" xfId="3" applyNumberFormat="1" applyFill="1" applyBorder="1"/>
    <xf numFmtId="9" fontId="0" fillId="3" borderId="27" xfId="8" applyFont="1" applyFill="1" applyBorder="1"/>
    <xf numFmtId="171" fontId="24" fillId="3" borderId="28" xfId="3" applyNumberFormat="1" applyFill="1" applyBorder="1"/>
    <xf numFmtId="0" fontId="24" fillId="3" borderId="29" xfId="3" applyFill="1" applyBorder="1"/>
    <xf numFmtId="9" fontId="0" fillId="11" borderId="25" xfId="8" applyFont="1" applyFill="1" applyBorder="1"/>
    <xf numFmtId="171" fontId="24" fillId="11" borderId="26" xfId="3" applyNumberFormat="1" applyFill="1" applyBorder="1"/>
    <xf numFmtId="0" fontId="24" fillId="11" borderId="0" xfId="3" applyFill="1"/>
    <xf numFmtId="0" fontId="24" fillId="7" borderId="32" xfId="3" applyFill="1" applyBorder="1"/>
    <xf numFmtId="164" fontId="24" fillId="3" borderId="28" xfId="3" applyNumberFormat="1" applyFill="1" applyBorder="1"/>
    <xf numFmtId="43" fontId="24" fillId="0" borderId="0" xfId="3" applyNumberFormat="1"/>
    <xf numFmtId="164" fontId="24" fillId="11" borderId="26" xfId="3" applyNumberFormat="1" applyFill="1" applyBorder="1"/>
    <xf numFmtId="9" fontId="0" fillId="12" borderId="22" xfId="8" applyFont="1" applyFill="1" applyBorder="1"/>
    <xf numFmtId="3" fontId="0" fillId="12" borderId="23" xfId="9" applyNumberFormat="1" applyFont="1" applyFill="1" applyBorder="1"/>
    <xf numFmtId="0" fontId="24" fillId="12" borderId="24" xfId="3" applyFill="1" applyBorder="1"/>
    <xf numFmtId="3" fontId="0" fillId="12" borderId="24" xfId="9" applyNumberFormat="1" applyFont="1" applyFill="1" applyBorder="1"/>
    <xf numFmtId="49" fontId="25" fillId="12" borderId="23" xfId="3" applyNumberFormat="1" applyFont="1" applyFill="1" applyBorder="1"/>
    <xf numFmtId="9" fontId="0" fillId="12" borderId="25" xfId="8" applyFont="1" applyFill="1" applyBorder="1"/>
    <xf numFmtId="3" fontId="0" fillId="12" borderId="26" xfId="9" applyNumberFormat="1" applyFont="1" applyFill="1" applyBorder="1"/>
    <xf numFmtId="0" fontId="24" fillId="12" borderId="0" xfId="3" applyFill="1"/>
    <xf numFmtId="3" fontId="0" fillId="12" borderId="0" xfId="9" applyNumberFormat="1" applyFont="1" applyFill="1" applyBorder="1"/>
    <xf numFmtId="49" fontId="25" fillId="12" borderId="26" xfId="3" applyNumberFormat="1" applyFont="1" applyFill="1" applyBorder="1"/>
    <xf numFmtId="0" fontId="25" fillId="12" borderId="26" xfId="3" applyFont="1" applyFill="1" applyBorder="1"/>
    <xf numFmtId="170" fontId="24" fillId="3" borderId="28" xfId="3" applyNumberFormat="1" applyFill="1" applyBorder="1"/>
    <xf numFmtId="170" fontId="24" fillId="11" borderId="26" xfId="3" applyNumberFormat="1" applyFill="1" applyBorder="1"/>
    <xf numFmtId="0" fontId="24" fillId="7" borderId="31" xfId="3" applyFill="1" applyBorder="1" applyAlignment="1">
      <alignment horizontal="right"/>
    </xf>
    <xf numFmtId="9" fontId="24" fillId="13" borderId="25" xfId="3" applyNumberFormat="1" applyFill="1" applyBorder="1"/>
    <xf numFmtId="9" fontId="24" fillId="13" borderId="26" xfId="3" applyNumberFormat="1" applyFill="1" applyBorder="1"/>
    <xf numFmtId="164" fontId="31" fillId="13" borderId="0" xfId="3" applyNumberFormat="1" applyFont="1" applyFill="1"/>
    <xf numFmtId="0" fontId="24" fillId="13" borderId="0" xfId="3" applyFill="1"/>
    <xf numFmtId="0" fontId="25" fillId="13" borderId="26" xfId="3" applyFont="1" applyFill="1" applyBorder="1"/>
    <xf numFmtId="9" fontId="24" fillId="0" borderId="25" xfId="3" applyNumberFormat="1" applyBorder="1"/>
    <xf numFmtId="9" fontId="24" fillId="0" borderId="26" xfId="3" applyNumberFormat="1" applyBorder="1"/>
    <xf numFmtId="164" fontId="31" fillId="0" borderId="0" xfId="3" applyNumberFormat="1" applyFont="1"/>
    <xf numFmtId="49" fontId="25" fillId="7" borderId="26" xfId="3" applyNumberFormat="1" applyFont="1" applyFill="1" applyBorder="1"/>
    <xf numFmtId="165" fontId="0" fillId="12" borderId="25" xfId="8" applyNumberFormat="1" applyFont="1" applyFill="1" applyBorder="1"/>
    <xf numFmtId="165" fontId="0" fillId="12" borderId="26" xfId="8" applyNumberFormat="1" applyFont="1" applyFill="1" applyBorder="1"/>
    <xf numFmtId="164" fontId="31" fillId="12" borderId="0" xfId="8" applyNumberFormat="1" applyFont="1" applyFill="1" applyBorder="1"/>
    <xf numFmtId="0" fontId="25" fillId="7" borderId="33" xfId="3" applyFont="1" applyFill="1" applyBorder="1"/>
    <xf numFmtId="165" fontId="0" fillId="9" borderId="25" xfId="8" applyNumberFormat="1" applyFont="1" applyFill="1" applyBorder="1"/>
    <xf numFmtId="165" fontId="0" fillId="9" borderId="26" xfId="8" applyNumberFormat="1" applyFont="1" applyFill="1" applyBorder="1"/>
    <xf numFmtId="164" fontId="31" fillId="9" borderId="0" xfId="8" applyNumberFormat="1" applyFont="1" applyFill="1" applyBorder="1"/>
    <xf numFmtId="0" fontId="24" fillId="9" borderId="0" xfId="3" applyFill="1"/>
    <xf numFmtId="165" fontId="0" fillId="3" borderId="25" xfId="8" applyNumberFormat="1" applyFont="1" applyFill="1" applyBorder="1"/>
    <xf numFmtId="165" fontId="0" fillId="3" borderId="26" xfId="8" applyNumberFormat="1" applyFont="1" applyFill="1" applyBorder="1"/>
    <xf numFmtId="164" fontId="31" fillId="3" borderId="0" xfId="8" applyNumberFormat="1" applyFont="1" applyFill="1" applyBorder="1"/>
    <xf numFmtId="9" fontId="24" fillId="0" borderId="0" xfId="4" applyFont="1"/>
    <xf numFmtId="49" fontId="24" fillId="0" borderId="0" xfId="3" applyNumberFormat="1"/>
    <xf numFmtId="0" fontId="24" fillId="7" borderId="26" xfId="3" applyFill="1" applyBorder="1" applyAlignment="1">
      <alignment horizontal="right" vertical="top"/>
    </xf>
    <xf numFmtId="9" fontId="24" fillId="11" borderId="25" xfId="3" applyNumberFormat="1" applyFill="1" applyBorder="1"/>
    <xf numFmtId="9" fontId="24" fillId="11" borderId="26" xfId="3" applyNumberFormat="1" applyFill="1" applyBorder="1"/>
    <xf numFmtId="164" fontId="31" fillId="11" borderId="0" xfId="3" applyNumberFormat="1" applyFont="1" applyFill="1"/>
    <xf numFmtId="49" fontId="25" fillId="11" borderId="26" xfId="3" applyNumberFormat="1" applyFont="1" applyFill="1" applyBorder="1"/>
    <xf numFmtId="165" fontId="0" fillId="12" borderId="34" xfId="8" applyNumberFormat="1" applyFont="1" applyFill="1" applyBorder="1"/>
    <xf numFmtId="165" fontId="0" fillId="12" borderId="35" xfId="8" applyNumberFormat="1" applyFont="1" applyFill="1" applyBorder="1"/>
    <xf numFmtId="165" fontId="0" fillId="12" borderId="36" xfId="8" applyNumberFormat="1" applyFont="1" applyFill="1" applyBorder="1"/>
    <xf numFmtId="164" fontId="31" fillId="12" borderId="36" xfId="8" applyNumberFormat="1" applyFont="1" applyFill="1" applyBorder="1"/>
    <xf numFmtId="165" fontId="0" fillId="12" borderId="37" xfId="8" applyNumberFormat="1" applyFont="1" applyFill="1" applyBorder="1"/>
    <xf numFmtId="165" fontId="0" fillId="12" borderId="38" xfId="8" applyNumberFormat="1" applyFont="1" applyFill="1" applyBorder="1"/>
    <xf numFmtId="0" fontId="24" fillId="12" borderId="39" xfId="3" applyFill="1" applyBorder="1"/>
    <xf numFmtId="165" fontId="24" fillId="13" borderId="25" xfId="3" applyNumberFormat="1" applyFill="1" applyBorder="1"/>
    <xf numFmtId="10" fontId="0" fillId="13" borderId="26" xfId="8" applyNumberFormat="1" applyFont="1" applyFill="1" applyBorder="1"/>
    <xf numFmtId="164" fontId="31" fillId="13" borderId="0" xfId="8" applyNumberFormat="1" applyFont="1" applyFill="1" applyBorder="1"/>
    <xf numFmtId="0" fontId="25" fillId="7" borderId="26" xfId="3" applyFont="1" applyFill="1" applyBorder="1"/>
    <xf numFmtId="165" fontId="0" fillId="12" borderId="40" xfId="8" applyNumberFormat="1" applyFont="1" applyFill="1" applyBorder="1"/>
    <xf numFmtId="165" fontId="0" fillId="12" borderId="41" xfId="8" applyNumberFormat="1" applyFont="1" applyFill="1" applyBorder="1"/>
    <xf numFmtId="165" fontId="0" fillId="12" borderId="0" xfId="8" applyNumberFormat="1" applyFont="1" applyFill="1" applyBorder="1"/>
    <xf numFmtId="165" fontId="0" fillId="13" borderId="26" xfId="8" applyNumberFormat="1" applyFont="1" applyFill="1" applyBorder="1"/>
    <xf numFmtId="0" fontId="24" fillId="7" borderId="25" xfId="3" applyFill="1" applyBorder="1" applyAlignment="1">
      <alignment vertical="top"/>
    </xf>
    <xf numFmtId="0" fontId="24" fillId="7" borderId="26" xfId="3" applyFill="1" applyBorder="1" applyAlignment="1">
      <alignment vertical="top"/>
    </xf>
    <xf numFmtId="0" fontId="24" fillId="7" borderId="0" xfId="3" applyFill="1" applyAlignment="1">
      <alignment vertical="top"/>
    </xf>
    <xf numFmtId="0" fontId="28" fillId="7" borderId="26" xfId="3" applyFont="1" applyFill="1" applyBorder="1" applyAlignment="1">
      <alignment vertical="top"/>
    </xf>
    <xf numFmtId="0" fontId="24" fillId="0" borderId="0" xfId="3" applyAlignment="1">
      <alignment vertical="top"/>
    </xf>
    <xf numFmtId="0" fontId="32" fillId="7" borderId="25" xfId="3" applyFont="1" applyFill="1" applyBorder="1" applyAlignment="1">
      <alignment vertical="center"/>
    </xf>
    <xf numFmtId="0" fontId="32" fillId="7" borderId="26" xfId="3" applyFont="1" applyFill="1" applyBorder="1" applyAlignment="1">
      <alignment vertical="center"/>
    </xf>
    <xf numFmtId="0" fontId="32" fillId="7" borderId="0" xfId="3" applyFont="1" applyFill="1" applyAlignment="1">
      <alignment vertical="center"/>
    </xf>
    <xf numFmtId="0" fontId="25" fillId="7" borderId="30" xfId="3" applyFont="1" applyFill="1" applyBorder="1" applyAlignment="1">
      <alignment vertical="top" wrapText="1"/>
    </xf>
    <xf numFmtId="0" fontId="25" fillId="7" borderId="31" xfId="3" applyFont="1" applyFill="1" applyBorder="1" applyAlignment="1">
      <alignment vertical="top" wrapText="1"/>
    </xf>
    <xf numFmtId="0" fontId="25" fillId="12" borderId="30" xfId="3" applyFont="1" applyFill="1" applyBorder="1" applyAlignment="1">
      <alignment vertical="top" wrapText="1"/>
    </xf>
    <xf numFmtId="0" fontId="25" fillId="12" borderId="32" xfId="3" applyFont="1" applyFill="1" applyBorder="1" applyAlignment="1">
      <alignment vertical="top" wrapText="1"/>
    </xf>
    <xf numFmtId="0" fontId="25" fillId="12" borderId="31" xfId="3" applyFont="1" applyFill="1" applyBorder="1" applyAlignment="1">
      <alignment vertical="top" wrapText="1"/>
    </xf>
    <xf numFmtId="0" fontId="0" fillId="0" borderId="0" xfId="0" quotePrefix="1"/>
    <xf numFmtId="0" fontId="24" fillId="14" borderId="0" xfId="3" applyFill="1"/>
    <xf numFmtId="170" fontId="25" fillId="14" borderId="0" xfId="3" applyNumberFormat="1" applyFont="1" applyFill="1"/>
    <xf numFmtId="9" fontId="24" fillId="14" borderId="0" xfId="4" applyFont="1" applyFill="1"/>
    <xf numFmtId="170" fontId="24" fillId="14" borderId="0" xfId="3" applyNumberFormat="1" applyFill="1"/>
    <xf numFmtId="1" fontId="24" fillId="3" borderId="0" xfId="3" applyNumberFormat="1" applyFill="1"/>
    <xf numFmtId="9" fontId="24" fillId="0" borderId="0" xfId="2" applyFont="1"/>
    <xf numFmtId="164" fontId="0" fillId="9" borderId="0" xfId="0" applyNumberFormat="1" applyFill="1"/>
    <xf numFmtId="0" fontId="0" fillId="9" borderId="0" xfId="0" applyFill="1"/>
    <xf numFmtId="9" fontId="24" fillId="14" borderId="0" xfId="3" applyNumberFormat="1" applyFill="1"/>
    <xf numFmtId="9" fontId="24" fillId="14" borderId="0" xfId="2" applyFont="1" applyFill="1"/>
    <xf numFmtId="9" fontId="24" fillId="15" borderId="0" xfId="2" applyFont="1" applyFill="1"/>
    <xf numFmtId="0" fontId="24" fillId="15" borderId="0" xfId="3" applyFill="1"/>
    <xf numFmtId="165" fontId="24" fillId="15" borderId="0" xfId="2" applyNumberFormat="1" applyFont="1" applyFill="1"/>
    <xf numFmtId="165" fontId="24" fillId="15" borderId="0" xfId="3" applyNumberFormat="1" applyFill="1"/>
    <xf numFmtId="0" fontId="24" fillId="10" borderId="0" xfId="3" applyFill="1"/>
    <xf numFmtId="165" fontId="28" fillId="10" borderId="0" xfId="3" applyNumberFormat="1" applyFont="1" applyFill="1"/>
    <xf numFmtId="0" fontId="28" fillId="10" borderId="0" xfId="3" applyFont="1" applyFill="1"/>
    <xf numFmtId="0" fontId="26" fillId="10" borderId="0" xfId="3" applyFont="1" applyFill="1"/>
    <xf numFmtId="165" fontId="24" fillId="10" borderId="0" xfId="3" applyNumberFormat="1" applyFill="1"/>
    <xf numFmtId="164" fontId="26" fillId="0" borderId="0" xfId="3" applyNumberFormat="1" applyFont="1"/>
    <xf numFmtId="0" fontId="26" fillId="0" borderId="0" xfId="3" applyFont="1"/>
    <xf numFmtId="9" fontId="26" fillId="0" borderId="0" xfId="2" applyFont="1"/>
    <xf numFmtId="0" fontId="24" fillId="10" borderId="2" xfId="3" applyFill="1" applyBorder="1"/>
    <xf numFmtId="0" fontId="24" fillId="10" borderId="16" xfId="3" applyFill="1" applyBorder="1"/>
    <xf numFmtId="0" fontId="24" fillId="10" borderId="17" xfId="3" applyFill="1" applyBorder="1"/>
    <xf numFmtId="0" fontId="24" fillId="10" borderId="20" xfId="3" applyFill="1" applyBorder="1"/>
    <xf numFmtId="0" fontId="24" fillId="10" borderId="4" xfId="3" applyFill="1" applyBorder="1"/>
    <xf numFmtId="0" fontId="24" fillId="10" borderId="21" xfId="3" applyFill="1" applyBorder="1"/>
    <xf numFmtId="0" fontId="24" fillId="10" borderId="39" xfId="3" applyFill="1" applyBorder="1"/>
    <xf numFmtId="0" fontId="24" fillId="10" borderId="36" xfId="3" applyFill="1" applyBorder="1"/>
    <xf numFmtId="0" fontId="24" fillId="10" borderId="34" xfId="3" applyFill="1" applyBorder="1"/>
    <xf numFmtId="0" fontId="24" fillId="10" borderId="18" xfId="3" applyFill="1" applyBorder="1"/>
    <xf numFmtId="0" fontId="24" fillId="10" borderId="19" xfId="3" applyFill="1" applyBorder="1"/>
    <xf numFmtId="0" fontId="28" fillId="0" borderId="0" xfId="3" applyFont="1"/>
    <xf numFmtId="2" fontId="24" fillId="0" borderId="0" xfId="3" applyNumberFormat="1"/>
    <xf numFmtId="165" fontId="24" fillId="14" borderId="0" xfId="4" applyNumberFormat="1" applyFont="1" applyFill="1"/>
    <xf numFmtId="0" fontId="4" fillId="0" borderId="0" xfId="0" applyFont="1" applyAlignment="1">
      <alignment horizontal="left" vertical="center"/>
    </xf>
    <xf numFmtId="0" fontId="35" fillId="0" borderId="0" xfId="1" applyFont="1" applyAlignment="1">
      <alignmen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xf>
    <xf numFmtId="0" fontId="6" fillId="7" borderId="16" xfId="0" applyFont="1" applyFill="1" applyBorder="1" applyAlignment="1">
      <alignment wrapText="1"/>
    </xf>
    <xf numFmtId="0" fontId="24" fillId="0" borderId="0" xfId="3" applyAlignment="1">
      <alignment wrapText="1"/>
    </xf>
    <xf numFmtId="0" fontId="25" fillId="0" borderId="0" xfId="3" applyFont="1" applyAlignment="1"/>
    <xf numFmtId="0" fontId="5" fillId="0" borderId="0" xfId="1"/>
    <xf numFmtId="0" fontId="0" fillId="0" borderId="0" xfId="0" quotePrefix="1" applyAlignment="1"/>
    <xf numFmtId="0" fontId="24" fillId="16" borderId="0" xfId="3" applyFill="1"/>
    <xf numFmtId="170" fontId="24" fillId="16" borderId="0" xfId="3" applyNumberFormat="1" applyFill="1"/>
    <xf numFmtId="165" fontId="24" fillId="16" borderId="0" xfId="4" applyNumberFormat="1" applyFont="1" applyFill="1"/>
    <xf numFmtId="0" fontId="13" fillId="0" borderId="4" xfId="0" applyFont="1" applyBorder="1" applyAlignment="1">
      <alignment horizontal="left" vertical="center"/>
    </xf>
    <xf numFmtId="0" fontId="16" fillId="6" borderId="10" xfId="0" applyFont="1" applyFill="1" applyBorder="1" applyAlignment="1">
      <alignment horizontal="left" vertical="center" wrapText="1"/>
    </xf>
    <xf numFmtId="0" fontId="16" fillId="6" borderId="12"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25" fillId="7" borderId="31" xfId="3" applyFont="1" applyFill="1" applyBorder="1" applyAlignment="1">
      <alignment vertical="top" wrapText="1"/>
    </xf>
    <xf numFmtId="0" fontId="25" fillId="7" borderId="32" xfId="3" applyFont="1" applyFill="1" applyBorder="1" applyAlignment="1">
      <alignment vertical="top" wrapText="1"/>
    </xf>
    <xf numFmtId="0" fontId="25" fillId="7" borderId="30" xfId="3" applyFont="1" applyFill="1" applyBorder="1" applyAlignment="1">
      <alignment vertical="top" wrapText="1"/>
    </xf>
    <xf numFmtId="0" fontId="29" fillId="0" borderId="24" xfId="3" applyFont="1" applyBorder="1" applyAlignment="1">
      <alignment vertical="top" wrapText="1"/>
    </xf>
    <xf numFmtId="0" fontId="29" fillId="0" borderId="0" xfId="3" applyFont="1" applyAlignment="1">
      <alignment vertical="top" wrapText="1"/>
    </xf>
    <xf numFmtId="0" fontId="24" fillId="10" borderId="0" xfId="3" applyFill="1" applyAlignment="1">
      <alignment vertical="top" wrapText="1"/>
    </xf>
    <xf numFmtId="0" fontId="24" fillId="3" borderId="0" xfId="3" applyFill="1" applyAlignment="1">
      <alignment horizontal="left"/>
    </xf>
    <xf numFmtId="0" fontId="24" fillId="10" borderId="20" xfId="3" applyFill="1" applyBorder="1" applyAlignment="1"/>
    <xf numFmtId="0" fontId="24" fillId="10" borderId="4" xfId="3" applyFill="1" applyBorder="1" applyAlignment="1"/>
    <xf numFmtId="0" fontId="24" fillId="10" borderId="21" xfId="3" applyFill="1" applyBorder="1" applyAlignment="1"/>
    <xf numFmtId="0" fontId="24" fillId="10" borderId="2" xfId="3" applyFill="1" applyBorder="1" applyAlignment="1"/>
    <xf numFmtId="0" fontId="24" fillId="10" borderId="16" xfId="3" applyFill="1" applyBorder="1" applyAlignment="1"/>
    <xf numFmtId="0" fontId="24" fillId="10" borderId="17" xfId="3" applyFill="1" applyBorder="1" applyAlignment="1"/>
    <xf numFmtId="0" fontId="24" fillId="10" borderId="18" xfId="3" applyFill="1" applyBorder="1" applyAlignment="1"/>
    <xf numFmtId="0" fontId="24" fillId="10" borderId="0" xfId="3" applyFill="1" applyAlignment="1"/>
    <xf numFmtId="0" fontId="24" fillId="10" borderId="19" xfId="3" applyFill="1" applyBorder="1" applyAlignment="1"/>
  </cellXfs>
  <cellStyles count="10">
    <cellStyle name="Comma 2" xfId="9" xr:uid="{11C22D47-0DB5-4C9F-99D2-83B29E5EDA97}"/>
    <cellStyle name="Hyperlink" xfId="1" xr:uid="{00000000-000B-0000-0000-000008000000}"/>
    <cellStyle name="Hyperlink 2" xfId="6" xr:uid="{1F0E97D7-C68F-4EE5-AC6D-C74FED6DAC5A}"/>
    <cellStyle name="Normal 2" xfId="3" xr:uid="{0B694BD7-C641-4BB5-A96C-1BCC46F4B245}"/>
    <cellStyle name="Normal 3" xfId="5" xr:uid="{5790FA68-1904-4627-91D6-456193797D0D}"/>
    <cellStyle name="Normal 5" xfId="7" xr:uid="{78CE693B-BA69-41BD-9351-7533DFE41545}"/>
    <cellStyle name="Percent 2" xfId="4" xr:uid="{24AEB18F-B589-4077-A74F-97CAE1AB838A}"/>
    <cellStyle name="Percent 2 2" xfId="8" xr:uid="{088464F9-56C9-474A-B290-A766B924C516}"/>
    <cellStyle name="Prozent" xfId="2" builtinId="5"/>
    <cellStyle name="Standard" xfId="0" builtinId="0"/>
  </cellStyles>
  <dxfs count="0"/>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112</xdr:col>
      <xdr:colOff>9525</xdr:colOff>
      <xdr:row>54</xdr:row>
      <xdr:rowOff>161925</xdr:rowOff>
    </xdr:from>
    <xdr:to>
      <xdr:col>126</xdr:col>
      <xdr:colOff>9525</xdr:colOff>
      <xdr:row>60</xdr:row>
      <xdr:rowOff>76200</xdr:rowOff>
    </xdr:to>
    <xdr:sp macro="" textlink="">
      <xdr:nvSpPr>
        <xdr:cNvPr id="2" name="TextBox 12">
          <a:extLst>
            <a:ext uri="{FF2B5EF4-FFF2-40B4-BE49-F238E27FC236}">
              <a16:creationId xmlns:a16="http://schemas.microsoft.com/office/drawing/2014/main" id="{9B6BB003-535C-416F-B621-70367FC993DA}"/>
            </a:ext>
          </a:extLst>
        </xdr:cNvPr>
        <xdr:cNvSpPr txBox="1"/>
      </xdr:nvSpPr>
      <xdr:spPr>
        <a:xfrm>
          <a:off x="59312175" y="10687050"/>
          <a:ext cx="924877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a:t>According to the EAT-Lancet Commission's Planetary Health Diet, an average individual with a daily intake of 2,500 calories should consume approximately 250 grams of dairy products per day, which equates to about one cup of milk. This portion contributes roughly 153 calories to the daily caloric intake. The recommended range for dairy consumption varies from 0 to 500 grams per day, allowing for flexibility based on individual dietary preferences and needs.</a:t>
          </a:r>
        </a:p>
      </xdr:txBody>
    </xdr:sp>
    <xdr:clientData/>
  </xdr:twoCellAnchor>
  <xdr:twoCellAnchor>
    <xdr:from>
      <xdr:col>115</xdr:col>
      <xdr:colOff>476250</xdr:colOff>
      <xdr:row>87</xdr:row>
      <xdr:rowOff>114300</xdr:rowOff>
    </xdr:from>
    <xdr:to>
      <xdr:col>115</xdr:col>
      <xdr:colOff>476250</xdr:colOff>
      <xdr:row>101</xdr:row>
      <xdr:rowOff>104775</xdr:rowOff>
    </xdr:to>
    <xdr:cxnSp macro="">
      <xdr:nvCxnSpPr>
        <xdr:cNvPr id="3" name="Straight Arrow Connector 14">
          <a:extLst>
            <a:ext uri="{FF2B5EF4-FFF2-40B4-BE49-F238E27FC236}">
              <a16:creationId xmlns:a16="http://schemas.microsoft.com/office/drawing/2014/main" id="{B6F37C59-3CBD-4C3E-82B3-89DDEDAFC2F7}"/>
            </a:ext>
            <a:ext uri="{147F2762-F138-4A5C-976F-8EAC2B608ADB}">
              <a16:predDERef xmlns:a16="http://schemas.microsoft.com/office/drawing/2014/main" pred="{9B6BB003-535C-416F-B621-70367FC993DA}"/>
            </a:ext>
          </a:extLst>
        </xdr:cNvPr>
        <xdr:cNvCxnSpPr/>
      </xdr:nvCxnSpPr>
      <xdr:spPr>
        <a:xfrm>
          <a:off x="61845825" y="16821150"/>
          <a:ext cx="0" cy="2876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476250</xdr:colOff>
      <xdr:row>101</xdr:row>
      <xdr:rowOff>158750</xdr:rowOff>
    </xdr:from>
    <xdr:to>
      <xdr:col>115</xdr:col>
      <xdr:colOff>476250</xdr:colOff>
      <xdr:row>119</xdr:row>
      <xdr:rowOff>104775</xdr:rowOff>
    </xdr:to>
    <xdr:cxnSp macro="">
      <xdr:nvCxnSpPr>
        <xdr:cNvPr id="4" name="Straight Arrow Connector 15">
          <a:extLst>
            <a:ext uri="{FF2B5EF4-FFF2-40B4-BE49-F238E27FC236}">
              <a16:creationId xmlns:a16="http://schemas.microsoft.com/office/drawing/2014/main" id="{BC2A6734-EC09-4070-BB12-5D7DF5E6ABEB}"/>
            </a:ext>
            <a:ext uri="{147F2762-F138-4A5C-976F-8EAC2B608ADB}">
              <a16:predDERef xmlns:a16="http://schemas.microsoft.com/office/drawing/2014/main" pred="{B6F37C59-3CBD-4C3E-82B3-89DDEDAFC2F7}"/>
            </a:ext>
          </a:extLst>
        </xdr:cNvPr>
        <xdr:cNvCxnSpPr/>
      </xdr:nvCxnSpPr>
      <xdr:spPr>
        <a:xfrm>
          <a:off x="61845825" y="19751675"/>
          <a:ext cx="0" cy="3479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493889</xdr:colOff>
      <xdr:row>93</xdr:row>
      <xdr:rowOff>129352</xdr:rowOff>
    </xdr:from>
    <xdr:to>
      <xdr:col>122</xdr:col>
      <xdr:colOff>560294</xdr:colOff>
      <xdr:row>96</xdr:row>
      <xdr:rowOff>44823</xdr:rowOff>
    </xdr:to>
    <xdr:sp macro="" textlink="">
      <xdr:nvSpPr>
        <xdr:cNvPr id="5" name="TextBox 1">
          <a:extLst>
            <a:ext uri="{FF2B5EF4-FFF2-40B4-BE49-F238E27FC236}">
              <a16:creationId xmlns:a16="http://schemas.microsoft.com/office/drawing/2014/main" id="{9D42326E-2DEA-4C64-B2C2-979C432F338E}"/>
            </a:ext>
            <a:ext uri="{147F2762-F138-4A5C-976F-8EAC2B608ADB}">
              <a16:predDERef xmlns:a16="http://schemas.microsoft.com/office/drawing/2014/main" pred="{BC2A6734-EC09-4070-BB12-5D7DF5E6ABEB}"/>
            </a:ext>
          </a:extLst>
        </xdr:cNvPr>
        <xdr:cNvSpPr txBox="1"/>
      </xdr:nvSpPr>
      <xdr:spPr>
        <a:xfrm>
          <a:off x="61863464" y="17922052"/>
          <a:ext cx="4695555" cy="467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recommended % of Swiss consumption </a:t>
          </a:r>
          <a:r>
            <a:rPr lang="de-CH" sz="1100">
              <a:solidFill>
                <a:schemeClr val="dk1"/>
              </a:solidFill>
              <a:effectLst/>
              <a:latin typeface="+mn-lt"/>
              <a:ea typeface="+mn-ea"/>
              <a:cs typeface="+mn-cs"/>
            </a:rPr>
            <a:t>according to planetary health diet</a:t>
          </a:r>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112</xdr:col>
      <xdr:colOff>9525</xdr:colOff>
      <xdr:row>56</xdr:row>
      <xdr:rowOff>9525</xdr:rowOff>
    </xdr:from>
    <xdr:to>
      <xdr:col>126</xdr:col>
      <xdr:colOff>9525</xdr:colOff>
      <xdr:row>60</xdr:row>
      <xdr:rowOff>76200</xdr:rowOff>
    </xdr:to>
    <xdr:sp macro="" textlink="">
      <xdr:nvSpPr>
        <xdr:cNvPr id="13" name="TextBox 12">
          <a:extLst>
            <a:ext uri="{FF2B5EF4-FFF2-40B4-BE49-F238E27FC236}">
              <a16:creationId xmlns:a16="http://schemas.microsoft.com/office/drawing/2014/main" id="{6F0F5ACF-8FC2-49EF-DEA9-776FF4A0C574}"/>
            </a:ext>
          </a:extLst>
        </xdr:cNvPr>
        <xdr:cNvSpPr txBox="1"/>
      </xdr:nvSpPr>
      <xdr:spPr>
        <a:xfrm>
          <a:off x="59312175" y="10934700"/>
          <a:ext cx="124777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According to the EAT-Lancet Commission's Planetary Health Diet, an average individual with a daily intake of 2,500 calories should consume approximately 250 grams of dairy products per day, which equates to about one cup of milk. This portion contributes roughly 153 calories to the daily caloric intake. The recommended range for dairy consumption varies from 0 to 500 grams per day, allowing for flexibility based on individual dietary preferences and needs.</a:t>
          </a:r>
          <a:endPar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The SGE recommends 2 portions of dairy products per day. Based on the description of 1 portion by the SGE, we assume that one portion corresponds to 100-150 kcal, depending on the type of product.</a:t>
          </a:r>
        </a:p>
      </xdr:txBody>
    </xdr:sp>
    <xdr:clientData/>
  </xdr:twoCellAnchor>
  <xdr:twoCellAnchor>
    <xdr:from>
      <xdr:col>115</xdr:col>
      <xdr:colOff>476250</xdr:colOff>
      <xdr:row>87</xdr:row>
      <xdr:rowOff>114300</xdr:rowOff>
    </xdr:from>
    <xdr:to>
      <xdr:col>115</xdr:col>
      <xdr:colOff>476250</xdr:colOff>
      <xdr:row>101</xdr:row>
      <xdr:rowOff>104775</xdr:rowOff>
    </xdr:to>
    <xdr:cxnSp macro="">
      <xdr:nvCxnSpPr>
        <xdr:cNvPr id="15" name="Straight Arrow Connector 14">
          <a:extLst>
            <a:ext uri="{FF2B5EF4-FFF2-40B4-BE49-F238E27FC236}">
              <a16:creationId xmlns:a16="http://schemas.microsoft.com/office/drawing/2014/main" id="{9FF0A577-E458-E8BE-685F-DD34A5C10953}"/>
            </a:ext>
          </a:extLst>
        </xdr:cNvPr>
        <xdr:cNvCxnSpPr/>
      </xdr:nvCxnSpPr>
      <xdr:spPr>
        <a:xfrm>
          <a:off x="61845825" y="16687800"/>
          <a:ext cx="0" cy="2886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476250</xdr:colOff>
      <xdr:row>101</xdr:row>
      <xdr:rowOff>158750</xdr:rowOff>
    </xdr:from>
    <xdr:to>
      <xdr:col>115</xdr:col>
      <xdr:colOff>476250</xdr:colOff>
      <xdr:row>119</xdr:row>
      <xdr:rowOff>104775</xdr:rowOff>
    </xdr:to>
    <xdr:cxnSp macro="">
      <xdr:nvCxnSpPr>
        <xdr:cNvPr id="16" name="Straight Arrow Connector 15">
          <a:extLst>
            <a:ext uri="{FF2B5EF4-FFF2-40B4-BE49-F238E27FC236}">
              <a16:creationId xmlns:a16="http://schemas.microsoft.com/office/drawing/2014/main" id="{D1A6A991-8F55-54D9-2A1A-6917F3FFA052}"/>
            </a:ext>
          </a:extLst>
        </xdr:cNvPr>
        <xdr:cNvCxnSpPr/>
      </xdr:nvCxnSpPr>
      <xdr:spPr>
        <a:xfrm>
          <a:off x="61845825" y="19627850"/>
          <a:ext cx="0" cy="3336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493889</xdr:colOff>
      <xdr:row>93</xdr:row>
      <xdr:rowOff>129352</xdr:rowOff>
    </xdr:from>
    <xdr:to>
      <xdr:col>122</xdr:col>
      <xdr:colOff>560294</xdr:colOff>
      <xdr:row>96</xdr:row>
      <xdr:rowOff>44823</xdr:rowOff>
    </xdr:to>
    <xdr:sp macro="" textlink="">
      <xdr:nvSpPr>
        <xdr:cNvPr id="2" name="TextBox 1">
          <a:extLst>
            <a:ext uri="{FF2B5EF4-FFF2-40B4-BE49-F238E27FC236}">
              <a16:creationId xmlns:a16="http://schemas.microsoft.com/office/drawing/2014/main" id="{335DDA28-EF44-FAC1-50B3-C6C096019D6B}"/>
            </a:ext>
          </a:extLst>
        </xdr:cNvPr>
        <xdr:cNvSpPr txBox="1"/>
      </xdr:nvSpPr>
      <xdr:spPr>
        <a:xfrm>
          <a:off x="61887183" y="18402411"/>
          <a:ext cx="4720582" cy="483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recommended % of Swiss consumption </a:t>
          </a:r>
          <a:r>
            <a:rPr lang="de-CH" sz="1100">
              <a:solidFill>
                <a:schemeClr val="dk1"/>
              </a:solidFill>
              <a:effectLst/>
              <a:latin typeface="+mn-lt"/>
              <a:ea typeface="+mn-ea"/>
              <a:cs typeface="+mn-cs"/>
            </a:rPr>
            <a:t>according to planetary health diet</a:t>
          </a:r>
          <a:endParaRPr lang="de-CH"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haw.sharepoint.com/sites/AktionsplanFoodwaste/Freigegebene%20Dokumente/General/BAFU-Beratungsprojekt/09_Daten%20von%20Unternehmen/Analyse_WSK/S_2017-2023.xlsm" TargetMode="External"/><Relationship Id="rId1" Type="http://schemas.openxmlformats.org/officeDocument/2006/relationships/externalLinkPath" Target="https://zhaw.sharepoint.com/sites/AktionsplanFoodwaste/Freigegebene%20Dokumente/General/BAFU-Beratungsprojekt/09_Daten%20von%20Unternehmen/Analyse_WSK/S_2017-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zhaw.sharepoint.com/sites/AktionsplanFoodwaste/Freigegebene%20Dokumente/General/BAFU-Beratungsprojekt/02_Leitfaeden/Erhebungsformular%20Verarb_V7.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zhaw.sharepoint.com/personal/beet_zhaw_ch/Documents/FOODWASTE/PhD/Analysis/GlobalAnalyse_Foodwaste/2019_Synthese/Stand%202019%20BAFU-Bericht/GlobT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ku"/>
      <sheetName val="S17-23"/>
      <sheetName val="Skg"/>
      <sheetName val="Skcal1"/>
      <sheetName val="Skcal2"/>
      <sheetName val="SUBP"/>
      <sheetName val="SCO2"/>
      <sheetName val="SCO2alt"/>
      <sheetName val="DHV22"/>
      <sheetName val="DHV23"/>
      <sheetName val="DHV24"/>
      <sheetName val="DH22"/>
      <sheetName val="DH23"/>
      <sheetName val="DH22-23"/>
      <sheetName val="DH_NL"/>
      <sheetName val="HH17-22"/>
      <sheetName val="HH17"/>
      <sheetName val="MFA2017"/>
      <sheetName val="5a"/>
      <sheetName val="6b"/>
      <sheetName val="kcal"/>
      <sheetName val="MakroDH"/>
      <sheetName val="Vorlage"/>
      <sheetName val="LM-Kat"/>
      <sheetName val="Reserve2"/>
      <sheetName val="2017_Update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ow r="20">
          <cell r="Q20">
            <v>1</v>
          </cell>
        </row>
      </sheetData>
      <sheetData sheetId="22">
        <row r="6">
          <cell r="BC6">
            <v>2022</v>
          </cell>
        </row>
        <row r="7">
          <cell r="BC7">
            <v>2023</v>
          </cell>
        </row>
      </sheetData>
      <sheetData sheetId="23">
        <row r="6">
          <cell r="B6">
            <v>1</v>
          </cell>
          <cell r="D6" t="str">
            <v>1a</v>
          </cell>
          <cell r="F6">
            <v>1</v>
          </cell>
          <cell r="H6">
            <v>1</v>
          </cell>
        </row>
        <row r="7">
          <cell r="B7">
            <v>1</v>
          </cell>
          <cell r="D7" t="str">
            <v>2a</v>
          </cell>
          <cell r="F7" t="str">
            <v/>
          </cell>
          <cell r="H7" t="str">
            <v/>
          </cell>
        </row>
        <row r="8">
          <cell r="B8">
            <v>1</v>
          </cell>
          <cell r="D8" t="str">
            <v>3a</v>
          </cell>
          <cell r="F8" t="str">
            <v/>
          </cell>
          <cell r="H8" t="str">
            <v/>
          </cell>
        </row>
        <row r="9">
          <cell r="B9">
            <v>1</v>
          </cell>
          <cell r="D9" t="str">
            <v>3b</v>
          </cell>
          <cell r="F9" t="str">
            <v/>
          </cell>
          <cell r="H9" t="str">
            <v/>
          </cell>
        </row>
        <row r="10">
          <cell r="B10">
            <v>1</v>
          </cell>
          <cell r="D10">
            <v>4</v>
          </cell>
          <cell r="F10" t="str">
            <v/>
          </cell>
          <cell r="H10" t="str">
            <v/>
          </cell>
        </row>
        <row r="11">
          <cell r="B11">
            <v>2</v>
          </cell>
          <cell r="D11">
            <v>6</v>
          </cell>
          <cell r="F11">
            <v>2</v>
          </cell>
          <cell r="H11">
            <v>2</v>
          </cell>
        </row>
        <row r="12">
          <cell r="B12">
            <v>2</v>
          </cell>
          <cell r="D12" t="str">
            <v>7b</v>
          </cell>
          <cell r="F12" t="str">
            <v/>
          </cell>
          <cell r="H12" t="str">
            <v/>
          </cell>
        </row>
        <row r="13">
          <cell r="B13">
            <v>2</v>
          </cell>
          <cell r="D13">
            <v>8</v>
          </cell>
          <cell r="F13" t="str">
            <v/>
          </cell>
          <cell r="H13" t="str">
            <v/>
          </cell>
        </row>
        <row r="14">
          <cell r="B14">
            <v>3</v>
          </cell>
          <cell r="D14" t="str">
            <v>7a</v>
          </cell>
          <cell r="F14">
            <v>3</v>
          </cell>
          <cell r="H14">
            <v>3</v>
          </cell>
        </row>
        <row r="15">
          <cell r="B15">
            <v>4</v>
          </cell>
          <cell r="D15">
            <v>5</v>
          </cell>
          <cell r="F15">
            <v>4</v>
          </cell>
          <cell r="H15">
            <v>4</v>
          </cell>
        </row>
        <row r="16">
          <cell r="B16">
            <v>5</v>
          </cell>
          <cell r="D16">
            <v>10</v>
          </cell>
          <cell r="F16">
            <v>5</v>
          </cell>
          <cell r="H16">
            <v>5</v>
          </cell>
        </row>
        <row r="17">
          <cell r="B17">
            <v>5</v>
          </cell>
          <cell r="D17">
            <v>11</v>
          </cell>
          <cell r="F17" t="str">
            <v/>
          </cell>
          <cell r="H17" t="str">
            <v/>
          </cell>
        </row>
        <row r="18">
          <cell r="B18">
            <v>5</v>
          </cell>
          <cell r="D18">
            <v>12</v>
          </cell>
          <cell r="F18" t="str">
            <v/>
          </cell>
          <cell r="H18" t="str">
            <v/>
          </cell>
        </row>
        <row r="19">
          <cell r="B19">
            <v>6</v>
          </cell>
          <cell r="D19">
            <v>9</v>
          </cell>
          <cell r="F19">
            <v>6</v>
          </cell>
          <cell r="H19">
            <v>6</v>
          </cell>
        </row>
        <row r="20">
          <cell r="B20">
            <v>6</v>
          </cell>
          <cell r="D20" t="str">
            <v/>
          </cell>
          <cell r="F20">
            <v>7</v>
          </cell>
          <cell r="H20">
            <v>7</v>
          </cell>
        </row>
        <row r="21">
          <cell r="B21">
            <v>6</v>
          </cell>
          <cell r="D21" t="str">
            <v/>
          </cell>
          <cell r="F21">
            <v>8</v>
          </cell>
          <cell r="H21">
            <v>8</v>
          </cell>
        </row>
        <row r="22">
          <cell r="B22">
            <v>7</v>
          </cell>
          <cell r="D22">
            <v>13</v>
          </cell>
          <cell r="F22">
            <v>9</v>
          </cell>
          <cell r="H22">
            <v>9</v>
          </cell>
        </row>
        <row r="23">
          <cell r="B23">
            <v>7</v>
          </cell>
          <cell r="D23" t="str">
            <v/>
          </cell>
          <cell r="F23">
            <v>10</v>
          </cell>
          <cell r="H23" t="str">
            <v/>
          </cell>
        </row>
        <row r="24">
          <cell r="B24">
            <v>7</v>
          </cell>
          <cell r="D24" t="str">
            <v/>
          </cell>
          <cell r="F24">
            <v>11</v>
          </cell>
          <cell r="H24" t="str">
            <v/>
          </cell>
        </row>
        <row r="25">
          <cell r="B25">
            <v>7</v>
          </cell>
          <cell r="D25" t="str">
            <v/>
          </cell>
          <cell r="F25" t="str">
            <v/>
          </cell>
          <cell r="H25" t="str">
            <v/>
          </cell>
        </row>
        <row r="26">
          <cell r="B26">
            <v>8</v>
          </cell>
          <cell r="D26" t="str">
            <v>14a</v>
          </cell>
          <cell r="F26">
            <v>13</v>
          </cell>
          <cell r="H26">
            <v>13</v>
          </cell>
        </row>
        <row r="27">
          <cell r="B27">
            <v>8</v>
          </cell>
          <cell r="D27" t="str">
            <v>14b</v>
          </cell>
          <cell r="F27">
            <v>14</v>
          </cell>
          <cell r="H27">
            <v>14</v>
          </cell>
        </row>
        <row r="28">
          <cell r="B28">
            <v>8</v>
          </cell>
          <cell r="D28" t="str">
            <v/>
          </cell>
          <cell r="F28" t="str">
            <v/>
          </cell>
          <cell r="H28" t="str">
            <v/>
          </cell>
        </row>
        <row r="29">
          <cell r="B29">
            <v>9</v>
          </cell>
          <cell r="D29" t="str">
            <v>18a</v>
          </cell>
          <cell r="F29">
            <v>15</v>
          </cell>
          <cell r="H29">
            <v>15</v>
          </cell>
        </row>
        <row r="30">
          <cell r="B30">
            <v>10</v>
          </cell>
          <cell r="D30" t="str">
            <v>15a</v>
          </cell>
          <cell r="F30">
            <v>16</v>
          </cell>
          <cell r="H30">
            <v>16</v>
          </cell>
        </row>
        <row r="31">
          <cell r="B31">
            <v>10</v>
          </cell>
          <cell r="D31" t="str">
            <v>16a</v>
          </cell>
          <cell r="F31">
            <v>17</v>
          </cell>
          <cell r="H31" t="str">
            <v/>
          </cell>
        </row>
        <row r="32">
          <cell r="B32">
            <v>10</v>
          </cell>
          <cell r="D32" t="str">
            <v>17a</v>
          </cell>
          <cell r="F32" t="str">
            <v/>
          </cell>
          <cell r="H32" t="str">
            <v/>
          </cell>
        </row>
        <row r="33">
          <cell r="B33">
            <v>11</v>
          </cell>
          <cell r="D33">
            <v>19</v>
          </cell>
          <cell r="F33">
            <v>19</v>
          </cell>
          <cell r="H33">
            <v>19</v>
          </cell>
        </row>
        <row r="34">
          <cell r="B34">
            <v>11</v>
          </cell>
          <cell r="D34">
            <v>20</v>
          </cell>
          <cell r="F34" t="str">
            <v/>
          </cell>
          <cell r="H34" t="str">
            <v/>
          </cell>
        </row>
        <row r="35">
          <cell r="B35">
            <v>11</v>
          </cell>
          <cell r="D35">
            <v>21</v>
          </cell>
          <cell r="F35" t="str">
            <v/>
          </cell>
          <cell r="H35" t="str">
            <v/>
          </cell>
        </row>
        <row r="36">
          <cell r="B36">
            <v>10</v>
          </cell>
          <cell r="D36" t="str">
            <v>15b</v>
          </cell>
          <cell r="F36" t="str">
            <v/>
          </cell>
          <cell r="H36" t="str">
            <v/>
          </cell>
        </row>
        <row r="37">
          <cell r="B37">
            <v>10</v>
          </cell>
          <cell r="D37" t="str">
            <v>16b</v>
          </cell>
          <cell r="F37" t="str">
            <v/>
          </cell>
          <cell r="H37" t="str">
            <v/>
          </cell>
        </row>
        <row r="38">
          <cell r="B38">
            <v>10</v>
          </cell>
          <cell r="D38" t="str">
            <v>17b</v>
          </cell>
          <cell r="F38" t="str">
            <v/>
          </cell>
          <cell r="H38" t="str">
            <v/>
          </cell>
        </row>
        <row r="39">
          <cell r="B39">
            <v>10</v>
          </cell>
          <cell r="D39" t="str">
            <v>18b</v>
          </cell>
          <cell r="F39" t="str">
            <v/>
          </cell>
          <cell r="H39" t="str">
            <v/>
          </cell>
        </row>
        <row r="40">
          <cell r="B40">
            <v>12</v>
          </cell>
          <cell r="D40">
            <v>22</v>
          </cell>
          <cell r="F40">
            <v>20</v>
          </cell>
          <cell r="H40">
            <v>20</v>
          </cell>
        </row>
        <row r="41">
          <cell r="B41">
            <v>13</v>
          </cell>
          <cell r="D41" t="str">
            <v/>
          </cell>
          <cell r="F41">
            <v>22</v>
          </cell>
          <cell r="H41">
            <v>27</v>
          </cell>
        </row>
        <row r="42">
          <cell r="B42">
            <v>13</v>
          </cell>
          <cell r="D42" t="str">
            <v/>
          </cell>
          <cell r="F42" t="str">
            <v/>
          </cell>
          <cell r="H42">
            <v>22</v>
          </cell>
        </row>
        <row r="43">
          <cell r="B43">
            <v>13</v>
          </cell>
          <cell r="D43" t="str">
            <v/>
          </cell>
          <cell r="F43">
            <v>21</v>
          </cell>
          <cell r="H43">
            <v>21</v>
          </cell>
        </row>
        <row r="44">
          <cell r="B44">
            <v>13</v>
          </cell>
          <cell r="D44" t="str">
            <v/>
          </cell>
          <cell r="F44">
            <v>18</v>
          </cell>
          <cell r="H44">
            <v>18</v>
          </cell>
        </row>
        <row r="45">
          <cell r="B45">
            <v>14</v>
          </cell>
          <cell r="D45">
            <v>23</v>
          </cell>
          <cell r="F45">
            <v>23</v>
          </cell>
          <cell r="H45">
            <v>23</v>
          </cell>
        </row>
        <row r="46">
          <cell r="B46">
            <v>14</v>
          </cell>
          <cell r="D46" t="str">
            <v/>
          </cell>
          <cell r="F46">
            <v>12</v>
          </cell>
          <cell r="H46" t="str">
            <v/>
          </cell>
        </row>
        <row r="47">
          <cell r="B47">
            <v>15</v>
          </cell>
          <cell r="D47" t="str">
            <v>1b</v>
          </cell>
          <cell r="F47">
            <v>25</v>
          </cell>
          <cell r="H47">
            <v>25</v>
          </cell>
        </row>
        <row r="48">
          <cell r="B48">
            <v>15</v>
          </cell>
          <cell r="D48" t="str">
            <v>2b</v>
          </cell>
          <cell r="F48" t="str">
            <v/>
          </cell>
          <cell r="H48" t="str">
            <v/>
          </cell>
        </row>
        <row r="49">
          <cell r="B49">
            <v>15</v>
          </cell>
          <cell r="D49" t="str">
            <v>3c</v>
          </cell>
          <cell r="F49" t="str">
            <v/>
          </cell>
          <cell r="H49" t="str">
            <v/>
          </cell>
        </row>
        <row r="50">
          <cell r="B50">
            <v>16</v>
          </cell>
          <cell r="D50" t="str">
            <v/>
          </cell>
          <cell r="F50">
            <v>24</v>
          </cell>
          <cell r="H50">
            <v>24</v>
          </cell>
        </row>
        <row r="51">
          <cell r="B51">
            <v>17</v>
          </cell>
          <cell r="D51" t="str">
            <v/>
          </cell>
          <cell r="F51">
            <v>26</v>
          </cell>
          <cell r="H51">
            <v>26</v>
          </cell>
        </row>
        <row r="52">
          <cell r="B52" t="str">
            <v/>
          </cell>
          <cell r="D52" t="str">
            <v/>
          </cell>
          <cell r="F52" t="str">
            <v/>
          </cell>
          <cell r="H52" t="str">
            <v/>
          </cell>
        </row>
        <row r="53">
          <cell r="B53" t="str">
            <v/>
          </cell>
          <cell r="D53" t="str">
            <v/>
          </cell>
          <cell r="F53" t="str">
            <v/>
          </cell>
          <cell r="H53" t="str">
            <v/>
          </cell>
        </row>
        <row r="93">
          <cell r="C93">
            <v>8419550</v>
          </cell>
        </row>
        <row r="98">
          <cell r="C98">
            <v>8738791</v>
          </cell>
        </row>
        <row r="99">
          <cell r="C99">
            <v>8815385</v>
          </cell>
        </row>
      </sheetData>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w 2022"/>
      <sheetName val="Messprot 2021"/>
      <sheetName val="Ausw 2021"/>
      <sheetName val="Inhaltsverzeichnis"/>
      <sheetName val="F2022"/>
      <sheetName val="Bsp"/>
      <sheetName val="Bsp. Dateneingabe"/>
      <sheetName val="ZM2022"/>
      <sheetName val="Nährwerte"/>
      <sheetName val="LM-Kat"/>
      <sheetName val="LM-Kat2"/>
      <sheetName val="HistDaten"/>
      <sheetName val="Fotos"/>
      <sheetName val="Daten"/>
      <sheetName val="LM-Kat Dh-V"/>
      <sheetName val="Bsp Messprot Hh"/>
      <sheetName val="Daten Hh"/>
      <sheetName val="Hh-IDs"/>
      <sheetName val="WarenkorbSNB"/>
      <sheetName val="ETH"/>
      <sheetName val="alte Version"/>
      <sheetName val="Diary Form"/>
    </sheetNames>
    <sheetDataSet>
      <sheetData sheetId="0"/>
      <sheetData sheetId="1"/>
      <sheetData sheetId="2"/>
      <sheetData sheetId="3"/>
      <sheetData sheetId="4">
        <row r="1">
          <cell r="C1" t="str">
            <v>Firmenname</v>
          </cell>
        </row>
      </sheetData>
      <sheetData sheetId="5"/>
      <sheetData sheetId="6"/>
      <sheetData sheetId="7"/>
      <sheetData sheetId="8"/>
      <sheetData sheetId="9"/>
      <sheetData sheetId="10"/>
      <sheetData sheetId="11"/>
      <sheetData sheetId="12"/>
      <sheetData sheetId="13">
        <row r="6">
          <cell r="B6" t="str">
            <v>Rohstoff unverarbeitet</v>
          </cell>
        </row>
        <row r="7">
          <cell r="B7" t="str">
            <v>extern bezogenes Halbfabrikat</v>
          </cell>
        </row>
        <row r="8">
          <cell r="B8" t="str">
            <v>internes Halbfabrikat</v>
          </cell>
        </row>
        <row r="9">
          <cell r="B9" t="str">
            <v>rohes Fertigprodukt</v>
          </cell>
        </row>
        <row r="10">
          <cell r="B10" t="str">
            <v>getrocknetes Fertigprodukt</v>
          </cell>
        </row>
        <row r="11">
          <cell r="B11" t="str">
            <v>verarbeitetes Fertigprodukt</v>
          </cell>
        </row>
        <row r="18">
          <cell r="B18" t="str">
            <v>bei Zimmertemperatur</v>
          </cell>
          <cell r="C18">
            <v>1</v>
          </cell>
        </row>
        <row r="19">
          <cell r="B19" t="str">
            <v>gekühlt</v>
          </cell>
          <cell r="C19">
            <v>2</v>
          </cell>
        </row>
        <row r="20">
          <cell r="B20" t="str">
            <v>tiefgefroren</v>
          </cell>
          <cell r="C20">
            <v>3</v>
          </cell>
        </row>
        <row r="23">
          <cell r="B23" t="str">
            <v>1a) Messung</v>
          </cell>
          <cell r="C23">
            <v>1</v>
          </cell>
          <cell r="D23">
            <v>1</v>
          </cell>
        </row>
        <row r="24">
          <cell r="B24" t="str">
            <v>1b) exakte Angabe aus ERP, Rechnung</v>
          </cell>
          <cell r="C24">
            <v>2</v>
          </cell>
          <cell r="D24">
            <v>1</v>
          </cell>
        </row>
        <row r="25">
          <cell r="B25" t="str">
            <v>2a) Messung mit Annahme/Schätzung</v>
          </cell>
          <cell r="C25">
            <v>3</v>
          </cell>
          <cell r="D25">
            <v>2</v>
          </cell>
        </row>
        <row r="26">
          <cell r="B26" t="str">
            <v>2b) ERP-Angabe mit Annahme/Schätzung</v>
          </cell>
          <cell r="C26">
            <v>4</v>
          </cell>
          <cell r="D26">
            <v>2</v>
          </cell>
        </row>
        <row r="27">
          <cell r="B27" t="str">
            <v>3) Qualifizierte Schätzung</v>
          </cell>
          <cell r="C27">
            <v>5</v>
          </cell>
          <cell r="D27">
            <v>3</v>
          </cell>
        </row>
        <row r="28">
          <cell r="B28" t="str">
            <v>4) Schätzung / Hochrechnung</v>
          </cell>
          <cell r="C28">
            <v>6</v>
          </cell>
          <cell r="D28">
            <v>4</v>
          </cell>
        </row>
        <row r="29">
          <cell r="B29" t="str">
            <v>5) grobe Schätzung / Hochrechnung</v>
          </cell>
          <cell r="C29">
            <v>7</v>
          </cell>
          <cell r="D29">
            <v>5</v>
          </cell>
        </row>
        <row r="30">
          <cell r="B30"/>
          <cell r="D30"/>
        </row>
        <row r="31">
          <cell r="B31" t="str">
            <v>1) exakte Angabe</v>
          </cell>
          <cell r="D31">
            <v>1</v>
          </cell>
        </row>
        <row r="32">
          <cell r="B32" t="str">
            <v>2) leichte Unsicherheit</v>
          </cell>
          <cell r="D32">
            <v>2</v>
          </cell>
        </row>
        <row r="33">
          <cell r="B33" t="str">
            <v>3) mittlere Unsicherheit</v>
          </cell>
          <cell r="D33">
            <v>3</v>
          </cell>
        </row>
        <row r="34">
          <cell r="B34" t="str">
            <v>4) grössere Unsicherheit</v>
          </cell>
          <cell r="D34">
            <v>4</v>
          </cell>
        </row>
        <row r="35">
          <cell r="B35" t="str">
            <v>5) hohe Unsicherheit</v>
          </cell>
          <cell r="D35">
            <v>5</v>
          </cell>
        </row>
        <row r="38">
          <cell r="B38" t="str">
            <v>Nebenstrom (mangelnder Absatz)</v>
          </cell>
          <cell r="C38">
            <v>1</v>
          </cell>
          <cell r="D38">
            <v>1</v>
          </cell>
        </row>
        <row r="39">
          <cell r="B39" t="str">
            <v>Nebenstrom (Lebensmittelsicherheit)</v>
          </cell>
          <cell r="C39">
            <v>2</v>
          </cell>
          <cell r="D39">
            <v>2</v>
          </cell>
        </row>
        <row r="40">
          <cell r="B40" t="str">
            <v>Lagerverluste (MHD abgelaufen)</v>
          </cell>
          <cell r="C40">
            <v>3</v>
          </cell>
          <cell r="D40">
            <v>1</v>
          </cell>
        </row>
        <row r="41">
          <cell r="B41" t="str">
            <v>Lagerverluste (VD abgelaufen)</v>
          </cell>
          <cell r="C41">
            <v>4</v>
          </cell>
          <cell r="D41">
            <v>1</v>
          </cell>
        </row>
        <row r="42">
          <cell r="B42" t="str">
            <v>Überschuss (in Datumsfrist)</v>
          </cell>
          <cell r="C42">
            <v>5</v>
          </cell>
          <cell r="D42">
            <v>1</v>
          </cell>
        </row>
        <row r="43">
          <cell r="B43" t="str">
            <v>Qualitätsnormen nicht erfüllt</v>
          </cell>
          <cell r="C43">
            <v>6</v>
          </cell>
          <cell r="D43">
            <v>1</v>
          </cell>
        </row>
        <row r="44">
          <cell r="B44" t="str">
            <v>Verpackungs- oder Etikettierungsfehler</v>
          </cell>
          <cell r="C44">
            <v>7</v>
          </cell>
          <cell r="D44">
            <v>1</v>
          </cell>
        </row>
        <row r="45">
          <cell r="B45" t="str">
            <v>Qualitätsfehler (Produkt noch sicher)</v>
          </cell>
          <cell r="C45">
            <v>8</v>
          </cell>
          <cell r="D45">
            <v>1</v>
          </cell>
        </row>
        <row r="46">
          <cell r="B46" t="str">
            <v>Herstellungsfehler (Produkt unsicher)</v>
          </cell>
          <cell r="C46">
            <v>9</v>
          </cell>
          <cell r="D46">
            <v>2</v>
          </cell>
        </row>
        <row r="47">
          <cell r="B47" t="str">
            <v>Bruch vom Endprodukt</v>
          </cell>
          <cell r="C47">
            <v>10</v>
          </cell>
          <cell r="D47">
            <v>3</v>
          </cell>
        </row>
        <row r="48">
          <cell r="B48" t="str">
            <v>Rückstände (bei Produktionswechsel)</v>
          </cell>
          <cell r="C48">
            <v>11</v>
          </cell>
          <cell r="D48">
            <v>3</v>
          </cell>
        </row>
        <row r="49">
          <cell r="B49" t="str">
            <v>Produktentwicklung</v>
          </cell>
          <cell r="C49">
            <v>12</v>
          </cell>
          <cell r="D49">
            <v>3</v>
          </cell>
        </row>
        <row r="50">
          <cell r="B50" t="str">
            <v>Auslistung (bei Saisonende)</v>
          </cell>
          <cell r="C50">
            <v>13</v>
          </cell>
          <cell r="D50">
            <v>1</v>
          </cell>
        </row>
        <row r="51">
          <cell r="B51" t="str">
            <v>Qualitätsmanagement (Rückstellmuster)</v>
          </cell>
          <cell r="C51">
            <v>14</v>
          </cell>
          <cell r="D51">
            <v>3</v>
          </cell>
        </row>
        <row r="52">
          <cell r="B52" t="str">
            <v>Bestellfehler (Produkt entspricht nicht Bestellung)</v>
          </cell>
          <cell r="C52">
            <v>15</v>
          </cell>
          <cell r="D52">
            <v>1</v>
          </cell>
        </row>
        <row r="53">
          <cell r="B53" t="str">
            <v>anderes Ereignis (in Kommentarfeld angeben)</v>
          </cell>
          <cell r="C53">
            <v>16</v>
          </cell>
          <cell r="D53">
            <v>4</v>
          </cell>
        </row>
        <row r="54">
          <cell r="B54"/>
          <cell r="D54"/>
        </row>
        <row r="55">
          <cell r="B55" t="str">
            <v xml:space="preserve">Präferenzverluste und Überschüsse </v>
          </cell>
          <cell r="D55">
            <v>1</v>
          </cell>
        </row>
        <row r="56">
          <cell r="B56" t="str">
            <v>Risiko für Lebensmittelsicherheit</v>
          </cell>
          <cell r="D56">
            <v>2</v>
          </cell>
        </row>
        <row r="57">
          <cell r="B57" t="str">
            <v>Stand der Technik</v>
          </cell>
          <cell r="D57">
            <v>3</v>
          </cell>
        </row>
        <row r="58">
          <cell r="B58" t="str">
            <v>andere</v>
          </cell>
          <cell r="D58">
            <v>4</v>
          </cell>
        </row>
        <row r="62">
          <cell r="B62" t="str">
            <v>Verbilligter Abverkauf</v>
          </cell>
          <cell r="D62">
            <v>1</v>
          </cell>
        </row>
        <row r="63">
          <cell r="B63" t="str">
            <v>Spende/Gratisabgabe als Lebensmittel</v>
          </cell>
          <cell r="D63">
            <v>1</v>
          </cell>
        </row>
        <row r="64">
          <cell r="B64" t="str">
            <v>Weiterverarbeitung zu Lebensmittel</v>
          </cell>
          <cell r="D64">
            <v>1</v>
          </cell>
        </row>
        <row r="65">
          <cell r="B65" t="str">
            <v>Weiterverarbeitung zu Kosmetika</v>
          </cell>
          <cell r="D65">
            <v>2</v>
          </cell>
        </row>
        <row r="66">
          <cell r="B66" t="str">
            <v>Weiterverarbeitung zu ... (in Kommentarfeld angeben)</v>
          </cell>
          <cell r="D66">
            <v>2</v>
          </cell>
        </row>
        <row r="67">
          <cell r="B67" t="str">
            <v>Verfütterung an Nutztiere</v>
          </cell>
          <cell r="D67">
            <v>3</v>
          </cell>
        </row>
        <row r="68">
          <cell r="B68" t="str">
            <v>Verfütterung an Haustiere</v>
          </cell>
          <cell r="D68">
            <v>3</v>
          </cell>
        </row>
        <row r="69">
          <cell r="B69" t="str">
            <v>Vergärung in Biogasanlagen</v>
          </cell>
          <cell r="D69">
            <v>4</v>
          </cell>
        </row>
        <row r="70">
          <cell r="B70" t="str">
            <v>Co-Vergärung in ARAs</v>
          </cell>
          <cell r="D70">
            <v>4</v>
          </cell>
        </row>
        <row r="71">
          <cell r="B71" t="str">
            <v>Kompostierung</v>
          </cell>
          <cell r="D71">
            <v>4</v>
          </cell>
        </row>
        <row r="72">
          <cell r="B72" t="str">
            <v>Verbrennung in KVA</v>
          </cell>
          <cell r="D72">
            <v>4</v>
          </cell>
        </row>
        <row r="73">
          <cell r="B73" t="str">
            <v>Abwasser</v>
          </cell>
          <cell r="D73">
            <v>4</v>
          </cell>
        </row>
        <row r="74">
          <cell r="B74" t="str">
            <v>Weitere (in Kommentarfeld spezifizieren)</v>
          </cell>
          <cell r="D74">
            <v>4</v>
          </cell>
        </row>
        <row r="75">
          <cell r="B75"/>
          <cell r="D75"/>
        </row>
        <row r="76">
          <cell r="B76" t="str">
            <v>Lebensmittel</v>
          </cell>
          <cell r="D76">
            <v>1</v>
          </cell>
        </row>
        <row r="77">
          <cell r="B77" t="str">
            <v>hochwertige nicht-Lebensmittel-Verarbeitung</v>
          </cell>
          <cell r="D77">
            <v>2</v>
          </cell>
        </row>
        <row r="78">
          <cell r="B78" t="str">
            <v>Verfütterung</v>
          </cell>
          <cell r="D78">
            <v>3</v>
          </cell>
        </row>
        <row r="79">
          <cell r="B79" t="str">
            <v>Lebensmittelverluste exkl. Verfütterung</v>
          </cell>
          <cell r="D79">
            <v>4</v>
          </cell>
        </row>
        <row r="82">
          <cell r="B82" t="str">
            <v>Mehlproduktion (inkl. Schrot, Griess, Dunst)</v>
          </cell>
          <cell r="C82">
            <v>1</v>
          </cell>
          <cell r="D82">
            <v>1</v>
          </cell>
        </row>
        <row r="83">
          <cell r="B83" t="str">
            <v>Teigwaren</v>
          </cell>
          <cell r="C83">
            <v>2</v>
          </cell>
          <cell r="D83">
            <v>1</v>
          </cell>
        </row>
        <row r="84">
          <cell r="B84" t="str">
            <v>Backwaren (inkl. Biscuits)</v>
          </cell>
          <cell r="C84">
            <v>3</v>
          </cell>
          <cell r="D84">
            <v>1</v>
          </cell>
        </row>
        <row r="85">
          <cell r="B85" t="str">
            <v>Konditorei-Halbfabrikate und Hefe</v>
          </cell>
          <cell r="C85">
            <v>4</v>
          </cell>
          <cell r="D85">
            <v>1</v>
          </cell>
        </row>
        <row r="86">
          <cell r="B86" t="str">
            <v>Reisindustrie</v>
          </cell>
          <cell r="C86">
            <v>5</v>
          </cell>
          <cell r="D86">
            <v>1</v>
          </cell>
        </row>
        <row r="87">
          <cell r="B87" t="str">
            <v>Zucker</v>
          </cell>
          <cell r="C87">
            <v>6</v>
          </cell>
          <cell r="D87">
            <v>2</v>
          </cell>
        </row>
        <row r="88">
          <cell r="B88" t="str">
            <v>Kakaobranche/Schokoladen</v>
          </cell>
          <cell r="C88">
            <v>7</v>
          </cell>
          <cell r="D88">
            <v>3</v>
          </cell>
        </row>
        <row r="89">
          <cell r="B89" t="str">
            <v>Kaffeebranche</v>
          </cell>
          <cell r="C89">
            <v>8</v>
          </cell>
          <cell r="D89">
            <v>3</v>
          </cell>
        </row>
        <row r="90">
          <cell r="B90" t="str">
            <v>Tee, Gewürze, Kräuter</v>
          </cell>
          <cell r="C90">
            <v>9</v>
          </cell>
          <cell r="D90">
            <v>4</v>
          </cell>
        </row>
        <row r="91">
          <cell r="B91" t="str">
            <v>Milchindustrie/Milchbranche</v>
          </cell>
          <cell r="C91">
            <v>10</v>
          </cell>
          <cell r="D91">
            <v>5</v>
          </cell>
        </row>
        <row r="92">
          <cell r="B92" t="str">
            <v>Eierbranche</v>
          </cell>
          <cell r="C92">
            <v>11</v>
          </cell>
          <cell r="D92">
            <v>6</v>
          </cell>
        </row>
        <row r="93">
          <cell r="B93" t="str">
            <v>Fleischbranche</v>
          </cell>
          <cell r="C93">
            <v>12</v>
          </cell>
          <cell r="D93">
            <v>7</v>
          </cell>
        </row>
        <row r="94">
          <cell r="B94" t="str">
            <v>Ölsaaten</v>
          </cell>
          <cell r="C94">
            <v>13</v>
          </cell>
          <cell r="D94">
            <v>8</v>
          </cell>
        </row>
        <row r="95">
          <cell r="B95" t="str">
            <v>Nicht-alkohol. Getränke</v>
          </cell>
          <cell r="C95">
            <v>14</v>
          </cell>
          <cell r="D95">
            <v>9</v>
          </cell>
        </row>
        <row r="96">
          <cell r="B96" t="str">
            <v>Alkohol. Getränke</v>
          </cell>
          <cell r="C96">
            <v>15</v>
          </cell>
          <cell r="D96">
            <v>9</v>
          </cell>
        </row>
        <row r="97">
          <cell r="B97" t="str">
            <v>Kartoffelbranche</v>
          </cell>
          <cell r="C97">
            <v>16</v>
          </cell>
          <cell r="D97">
            <v>10</v>
          </cell>
        </row>
        <row r="98">
          <cell r="B98" t="str">
            <v>Gemüsesäfte</v>
          </cell>
          <cell r="C98">
            <v>17</v>
          </cell>
          <cell r="D98">
            <v>11</v>
          </cell>
        </row>
        <row r="99">
          <cell r="B99" t="str">
            <v>Fruchtsäfte</v>
          </cell>
          <cell r="C99">
            <v>18</v>
          </cell>
          <cell r="D99">
            <v>11</v>
          </cell>
        </row>
        <row r="100">
          <cell r="B100" t="str">
            <v>Fleischalternativen</v>
          </cell>
          <cell r="C100">
            <v>19</v>
          </cell>
          <cell r="D100">
            <v>12</v>
          </cell>
        </row>
        <row r="101">
          <cell r="B101" t="str">
            <v>Milchalternativen</v>
          </cell>
          <cell r="C101">
            <v>20</v>
          </cell>
          <cell r="D101">
            <v>12</v>
          </cell>
        </row>
        <row r="102">
          <cell r="B102" t="str">
            <v>Fruchtprodukte</v>
          </cell>
          <cell r="C102">
            <v>21</v>
          </cell>
          <cell r="D102">
            <v>12</v>
          </cell>
        </row>
        <row r="103">
          <cell r="B103" t="str">
            <v>Gemüseprodukte</v>
          </cell>
          <cell r="C103">
            <v>22</v>
          </cell>
          <cell r="D103">
            <v>12</v>
          </cell>
        </row>
        <row r="104">
          <cell r="B104" t="str">
            <v xml:space="preserve">Hülsenfrüchte </v>
          </cell>
          <cell r="C104">
            <v>23</v>
          </cell>
          <cell r="D104">
            <v>12</v>
          </cell>
        </row>
        <row r="105">
          <cell r="B105" t="str">
            <v>Pilze</v>
          </cell>
          <cell r="C105">
            <v>24</v>
          </cell>
          <cell r="D105">
            <v>12</v>
          </cell>
        </row>
        <row r="106">
          <cell r="B106" t="str">
            <v>Nüsse</v>
          </cell>
          <cell r="C106">
            <v>25</v>
          </cell>
          <cell r="D106">
            <v>12</v>
          </cell>
        </row>
        <row r="107">
          <cell r="B107" t="str">
            <v>Speziallebensmittel (Medizinal-, Säuglingsnahrung)</v>
          </cell>
          <cell r="C107">
            <v>26</v>
          </cell>
          <cell r="D107">
            <v>12</v>
          </cell>
        </row>
        <row r="108">
          <cell r="B108"/>
          <cell r="C108">
            <v>27</v>
          </cell>
          <cell r="D108"/>
        </row>
        <row r="109">
          <cell r="B109"/>
          <cell r="D109"/>
        </row>
        <row r="110">
          <cell r="B110" t="str">
            <v>Getreidebranche</v>
          </cell>
          <cell r="D110">
            <v>1</v>
          </cell>
        </row>
        <row r="111">
          <cell r="B111" t="str">
            <v>Zucker</v>
          </cell>
          <cell r="D111">
            <v>2</v>
          </cell>
        </row>
        <row r="112">
          <cell r="B112" t="str">
            <v>Kakao-/Kaffeebranche</v>
          </cell>
          <cell r="D112">
            <v>3</v>
          </cell>
        </row>
        <row r="113">
          <cell r="B113" t="str">
            <v>Tee, Gewürze, Kräuter</v>
          </cell>
          <cell r="D113">
            <v>4</v>
          </cell>
        </row>
        <row r="114">
          <cell r="B114" t="str">
            <v>Milchindustrie/Milchbranche</v>
          </cell>
          <cell r="D114">
            <v>5</v>
          </cell>
        </row>
        <row r="115">
          <cell r="B115" t="str">
            <v>Eierbranche</v>
          </cell>
          <cell r="D115">
            <v>6</v>
          </cell>
        </row>
        <row r="116">
          <cell r="B116" t="str">
            <v>Fleischbranche</v>
          </cell>
          <cell r="D116">
            <v>7</v>
          </cell>
        </row>
        <row r="117">
          <cell r="B117" t="str">
            <v>Ölsaaten</v>
          </cell>
          <cell r="D117">
            <v>8</v>
          </cell>
        </row>
        <row r="118">
          <cell r="B118" t="str">
            <v>Getränke</v>
          </cell>
          <cell r="D118">
            <v>9</v>
          </cell>
        </row>
        <row r="119">
          <cell r="B119" t="str">
            <v>Kartoffelbranche</v>
          </cell>
          <cell r="D119">
            <v>10</v>
          </cell>
        </row>
        <row r="120">
          <cell r="B120" t="str">
            <v>Saftbranche</v>
          </cell>
          <cell r="D120">
            <v>11</v>
          </cell>
        </row>
        <row r="121">
          <cell r="B121" t="str">
            <v>Convenience und andere Produkte</v>
          </cell>
          <cell r="D121">
            <v>12</v>
          </cell>
        </row>
      </sheetData>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
      <sheetName val="1aA"/>
      <sheetName val="1B"/>
      <sheetName val="1Ex"/>
      <sheetName val="1bA"/>
      <sheetName val="2aA"/>
      <sheetName val="2B"/>
      <sheetName val="2Ex"/>
      <sheetName val="2bA"/>
      <sheetName val="2bB"/>
      <sheetName val="3A"/>
      <sheetName val="3B"/>
      <sheetName val="3Ex"/>
      <sheetName val="3aA"/>
      <sheetName val="3bA"/>
      <sheetName val="3bB"/>
      <sheetName val="3cA"/>
      <sheetName val="4A"/>
      <sheetName val="4B"/>
      <sheetName val="4Ex"/>
      <sheetName val="5A"/>
      <sheetName val="5B"/>
      <sheetName val="5Ex"/>
      <sheetName val="6A"/>
      <sheetName val="6B"/>
      <sheetName val="6Ex"/>
      <sheetName val="7A"/>
      <sheetName val="7B"/>
      <sheetName val="7Ex"/>
      <sheetName val="7aA"/>
      <sheetName val="7bA"/>
      <sheetName val="8A"/>
      <sheetName val="8B"/>
      <sheetName val="8Ex"/>
      <sheetName val="9A"/>
      <sheetName val="9B"/>
      <sheetName val="9Ex"/>
      <sheetName val="10A"/>
      <sheetName val="10B"/>
      <sheetName val="10Ex"/>
      <sheetName val="11A"/>
      <sheetName val="11B"/>
      <sheetName val="11Ex"/>
      <sheetName val="12A"/>
      <sheetName val="12B"/>
      <sheetName val="12Ex"/>
      <sheetName val="13A"/>
      <sheetName val="13B"/>
      <sheetName val="13Ex"/>
      <sheetName val="14aA"/>
      <sheetName val="14aB"/>
      <sheetName val="14aEx"/>
      <sheetName val="14bA"/>
      <sheetName val="15aA"/>
      <sheetName val="15B"/>
      <sheetName val="15Ex"/>
      <sheetName val="15bA"/>
      <sheetName val="16aA"/>
      <sheetName val="16B"/>
      <sheetName val="16Ex"/>
      <sheetName val="16bA"/>
      <sheetName val="17aA"/>
      <sheetName val="17B"/>
      <sheetName val="17Ex"/>
      <sheetName val="17bA"/>
      <sheetName val="18aA"/>
      <sheetName val="18B"/>
      <sheetName val="18Ex"/>
      <sheetName val="18bA"/>
      <sheetName val="19A"/>
      <sheetName val="19B"/>
      <sheetName val="19Ex"/>
      <sheetName val="20A"/>
      <sheetName val="20B"/>
      <sheetName val="20Ex"/>
      <sheetName val="21A"/>
      <sheetName val="21B"/>
      <sheetName val="21Ex"/>
      <sheetName val="22A"/>
      <sheetName val="22B"/>
      <sheetName val="22Ex"/>
      <sheetName val="23A"/>
      <sheetName val="Hintergrunddaten"/>
      <sheetName val="UEBERSICHT"/>
      <sheetName val="OVERVIEW"/>
      <sheetName val="Tabelle1"/>
    </sheetNames>
    <sheetDataSet>
      <sheetData sheetId="0"/>
      <sheetData sheetId="1">
        <row r="8">
          <cell r="W8">
            <v>48.458872918312821</v>
          </cell>
        </row>
      </sheetData>
      <sheetData sheetId="2"/>
      <sheetData sheetId="3"/>
      <sheetData sheetId="4">
        <row r="8">
          <cell r="W8">
            <v>48.458872918312821</v>
          </cell>
        </row>
      </sheetData>
      <sheetData sheetId="5">
        <row r="8">
          <cell r="W8">
            <v>42.490277364919585</v>
          </cell>
        </row>
      </sheetData>
      <sheetData sheetId="6"/>
      <sheetData sheetId="7"/>
      <sheetData sheetId="8">
        <row r="8">
          <cell r="W8">
            <v>39.543114653061693</v>
          </cell>
        </row>
      </sheetData>
      <sheetData sheetId="9"/>
      <sheetData sheetId="10"/>
      <sheetData sheetId="11"/>
      <sheetData sheetId="12"/>
      <sheetData sheetId="13">
        <row r="8">
          <cell r="W8">
            <v>38.798423357110316</v>
          </cell>
        </row>
      </sheetData>
      <sheetData sheetId="14">
        <row r="8">
          <cell r="W8">
            <v>41.204897155519689</v>
          </cell>
        </row>
      </sheetData>
      <sheetData sheetId="15"/>
      <sheetData sheetId="16">
        <row r="8">
          <cell r="W8">
            <v>36.625756330721408</v>
          </cell>
        </row>
      </sheetData>
      <sheetData sheetId="17">
        <row r="8">
          <cell r="W8">
            <v>37.404809706710566</v>
          </cell>
        </row>
      </sheetData>
      <sheetData sheetId="18"/>
      <sheetData sheetId="19"/>
      <sheetData sheetId="20">
        <row r="8">
          <cell r="W8">
            <v>55.915647292822079</v>
          </cell>
        </row>
      </sheetData>
      <sheetData sheetId="21"/>
      <sheetData sheetId="22"/>
      <sheetData sheetId="23">
        <row r="8">
          <cell r="W8">
            <v>18.803796985166329</v>
          </cell>
        </row>
      </sheetData>
      <sheetData sheetId="24"/>
      <sheetData sheetId="25"/>
      <sheetData sheetId="26">
        <row r="10">
          <cell r="W10">
            <v>20.65</v>
          </cell>
        </row>
      </sheetData>
      <sheetData sheetId="27"/>
      <sheetData sheetId="28"/>
      <sheetData sheetId="29">
        <row r="8">
          <cell r="W8">
            <v>45.477154593280503</v>
          </cell>
        </row>
      </sheetData>
      <sheetData sheetId="30">
        <row r="8">
          <cell r="W8">
            <v>18.803796985166329</v>
          </cell>
        </row>
      </sheetData>
      <sheetData sheetId="31">
        <row r="8">
          <cell r="W8">
            <v>47.571428571428569</v>
          </cell>
        </row>
      </sheetData>
      <sheetData sheetId="32"/>
      <sheetData sheetId="33"/>
      <sheetData sheetId="34">
        <row r="8">
          <cell r="W8">
            <v>285.39961241556045</v>
          </cell>
        </row>
      </sheetData>
      <sheetData sheetId="35"/>
      <sheetData sheetId="36"/>
      <sheetData sheetId="37">
        <row r="8">
          <cell r="W8">
            <v>263.98276432759872</v>
          </cell>
        </row>
      </sheetData>
      <sheetData sheetId="38"/>
      <sheetData sheetId="39"/>
      <sheetData sheetId="40">
        <row r="8">
          <cell r="W8">
            <v>348.14062576506063</v>
          </cell>
        </row>
      </sheetData>
      <sheetData sheetId="41"/>
      <sheetData sheetId="42"/>
      <sheetData sheetId="43">
        <row r="8">
          <cell r="W8">
            <v>236.55983550503868</v>
          </cell>
        </row>
      </sheetData>
      <sheetData sheetId="44"/>
      <sheetData sheetId="45"/>
      <sheetData sheetId="46">
        <row r="8">
          <cell r="W8">
            <v>76.641550669216073</v>
          </cell>
        </row>
      </sheetData>
      <sheetData sheetId="47"/>
      <sheetData sheetId="48"/>
      <sheetData sheetId="49">
        <row r="8">
          <cell r="W8">
            <v>635</v>
          </cell>
        </row>
      </sheetData>
      <sheetData sheetId="50"/>
      <sheetData sheetId="51"/>
      <sheetData sheetId="52">
        <row r="8">
          <cell r="W8">
            <v>302.56796323879615</v>
          </cell>
        </row>
      </sheetData>
      <sheetData sheetId="53">
        <row r="8">
          <cell r="W8">
            <v>66.921606185847139</v>
          </cell>
        </row>
      </sheetData>
      <sheetData sheetId="54"/>
      <sheetData sheetId="55"/>
      <sheetData sheetId="56">
        <row r="8">
          <cell r="W8">
            <v>72.8</v>
          </cell>
        </row>
      </sheetData>
      <sheetData sheetId="57">
        <row r="8">
          <cell r="W8">
            <v>66.921606103675003</v>
          </cell>
        </row>
      </sheetData>
      <sheetData sheetId="58"/>
      <sheetData sheetId="59"/>
      <sheetData sheetId="60">
        <row r="8">
          <cell r="W8">
            <v>72.8</v>
          </cell>
        </row>
      </sheetData>
      <sheetData sheetId="61">
        <row r="8">
          <cell r="W8">
            <v>66.921606054785229</v>
          </cell>
        </row>
      </sheetData>
      <sheetData sheetId="62"/>
      <sheetData sheetId="63"/>
      <sheetData sheetId="64">
        <row r="8">
          <cell r="W8">
            <v>72.8</v>
          </cell>
        </row>
      </sheetData>
      <sheetData sheetId="65">
        <row r="8">
          <cell r="W8">
            <v>122.17571860477165</v>
          </cell>
        </row>
      </sheetData>
      <sheetData sheetId="66"/>
      <sheetData sheetId="67"/>
      <sheetData sheetId="68">
        <row r="8">
          <cell r="W8">
            <v>91.337090567862987</v>
          </cell>
        </row>
      </sheetData>
      <sheetData sheetId="69">
        <row r="8">
          <cell r="W8">
            <v>192</v>
          </cell>
        </row>
      </sheetData>
      <sheetData sheetId="70"/>
      <sheetData sheetId="71"/>
      <sheetData sheetId="72">
        <row r="8">
          <cell r="W8">
            <v>114.1</v>
          </cell>
        </row>
      </sheetData>
      <sheetData sheetId="73"/>
      <sheetData sheetId="74"/>
      <sheetData sheetId="75">
        <row r="8">
          <cell r="W8">
            <v>72.8</v>
          </cell>
        </row>
      </sheetData>
      <sheetData sheetId="76"/>
      <sheetData sheetId="77"/>
      <sheetData sheetId="78">
        <row r="8">
          <cell r="W8">
            <v>89.5</v>
          </cell>
        </row>
      </sheetData>
      <sheetData sheetId="79"/>
      <sheetData sheetId="80"/>
      <sheetData sheetId="81">
        <row r="8">
          <cell r="W8">
            <v>380.16118697601917</v>
          </cell>
        </row>
      </sheetData>
      <sheetData sheetId="82"/>
      <sheetData sheetId="83"/>
      <sheetData sheetId="84">
        <row r="25">
          <cell r="B25" t="str">
            <v>Agriculture, plant products</v>
          </cell>
        </row>
        <row r="162">
          <cell r="B162" t="str">
            <v>Food service</v>
          </cell>
        </row>
        <row r="178">
          <cell r="B178" t="str">
            <v>Retail</v>
          </cell>
        </row>
        <row r="194">
          <cell r="B194" t="str">
            <v>Households</v>
          </cell>
        </row>
      </sheetData>
      <sheetData sheetId="8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collection.ethz.ch/handle/20.500.11850/347342" TargetMode="External"/><Relationship Id="rId2" Type="http://schemas.openxmlformats.org/officeDocument/2006/relationships/hyperlink" Target="https://www.pxweb.bfs.admin.ch/pxweb/de/px-x-0102030000_101/px-x-0102030000_101/px-x-0102030000_101.px/table/tableViewLayout2/" TargetMode="External"/><Relationship Id="rId1" Type="http://schemas.openxmlformats.org/officeDocument/2006/relationships/hyperlink" Target="https://www.blv.admin.ch/blv/de/home/lebensmittel-und-ernaehrung/ernaehrung/empfehlungen-informationen/naehrstoffe/naehrstoffzufuhr-dynamische-tabelle.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v.admin.ch/blv/de/home/lebensmittel-und-ernaehrung/ernaehrung/empfehlungen-informationen/naehrstoffe/naehrstoffzufuhr-dynamische-tabell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xweb.bfs.admin.ch/pxweb/de/px-x-0102030000_101/px-x-0102030000_101/px-x-0102030000_101.px/table/tableViewLayout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lv.admin.ch/blv/de/home/lebensmittel-und-ernaehrung/ernaehrung/empfehlungen-informationen/naehrstoffe/naehrstoffzufuhr-dynamische-tabelle.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su-services.ch/fileadmin/download/jungbluth-2015-Ernaehrungsstile-WWF.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atforum.org/content/uploads/2019/07/EAT-Lancet_Commission_Summary_Report.pdf" TargetMode="External"/><Relationship Id="rId1" Type="http://schemas.openxmlformats.org/officeDocument/2006/relationships/hyperlink" Target="https://www.research-collection.ethz.ch/handle/20.500.11850/34734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ge-ssn.ch/ich-und-du/rund-um-lebensmittel/lebensmittelgruppen/milch-und-milchprodukte/?utm_source=chatgpt.com" TargetMode="External"/><Relationship Id="rId7" Type="http://schemas.openxmlformats.org/officeDocument/2006/relationships/comments" Target="../comments2.xml"/><Relationship Id="rId2" Type="http://schemas.openxmlformats.org/officeDocument/2006/relationships/hyperlink" Target="https://eatforum.org/content/uploads/2019/07/EAT-Lancet_Commission_Summary_Report.pdf" TargetMode="External"/><Relationship Id="rId1" Type="http://schemas.openxmlformats.org/officeDocument/2006/relationships/hyperlink" Target="https://www.research-collection.ethz.ch/handle/20.500.11850/347342"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D13C-E726-4576-93D0-2195C78CCBF9}">
  <dimension ref="B2:E20"/>
  <sheetViews>
    <sheetView workbookViewId="0">
      <selection activeCell="D10" sqref="D10"/>
    </sheetView>
  </sheetViews>
  <sheetFormatPr baseColWidth="10" defaultColWidth="8.6640625" defaultRowHeight="14"/>
  <cols>
    <col min="1" max="1" width="4.33203125" customWidth="1"/>
    <col min="2" max="2" width="4" customWidth="1"/>
    <col min="3" max="3" width="16.83203125" customWidth="1"/>
    <col min="4" max="4" width="16.33203125" customWidth="1"/>
  </cols>
  <sheetData>
    <row r="2" spans="2:5">
      <c r="B2" s="44" t="s">
        <v>0</v>
      </c>
    </row>
    <row r="4" spans="2:5">
      <c r="B4" s="76"/>
      <c r="C4" t="s">
        <v>1</v>
      </c>
      <c r="D4" t="s">
        <v>2</v>
      </c>
    </row>
    <row r="5" spans="2:5">
      <c r="D5" s="69" t="s">
        <v>3</v>
      </c>
    </row>
    <row r="7" spans="2:5">
      <c r="B7" s="76"/>
      <c r="C7" t="s">
        <v>4</v>
      </c>
      <c r="D7" t="s">
        <v>5</v>
      </c>
    </row>
    <row r="8" spans="2:5">
      <c r="D8" s="249" t="s">
        <v>6</v>
      </c>
      <c r="E8" s="250" t="s">
        <v>7</v>
      </c>
    </row>
    <row r="10" spans="2:5">
      <c r="B10" s="76"/>
      <c r="C10" t="s">
        <v>8</v>
      </c>
      <c r="D10" t="s">
        <v>9</v>
      </c>
    </row>
    <row r="11" spans="2:5">
      <c r="D11" s="249" t="s">
        <v>6</v>
      </c>
      <c r="E11" s="250" t="s">
        <v>10</v>
      </c>
    </row>
    <row r="12" spans="2:5" ht="15.5">
      <c r="D12" s="74"/>
      <c r="E12" s="75"/>
    </row>
    <row r="13" spans="2:5">
      <c r="B13" s="76"/>
      <c r="C13" t="s">
        <v>11</v>
      </c>
      <c r="D13" t="s">
        <v>12</v>
      </c>
    </row>
    <row r="14" spans="2:5">
      <c r="D14" t="s">
        <v>13</v>
      </c>
    </row>
    <row r="16" spans="2:5">
      <c r="B16" s="76"/>
      <c r="C16" t="s">
        <v>14</v>
      </c>
      <c r="D16" t="s">
        <v>15</v>
      </c>
    </row>
    <row r="17" spans="4:5">
      <c r="D17" t="s">
        <v>16</v>
      </c>
    </row>
    <row r="18" spans="4:5">
      <c r="D18" s="212" t="s">
        <v>17</v>
      </c>
    </row>
    <row r="19" spans="4:5">
      <c r="D19" s="259" t="s">
        <v>18</v>
      </c>
    </row>
    <row r="20" spans="4:5">
      <c r="D20" s="249" t="s">
        <v>6</v>
      </c>
      <c r="E20" s="250" t="s">
        <v>19</v>
      </c>
    </row>
  </sheetData>
  <hyperlinks>
    <hyperlink ref="E11" r:id="rId1" display="https://www.blv.admin.ch/blv/de/home/lebensmittel-und-ernaehrung/ernaehrung/empfehlungen-informationen/naehrstoffe/naehrstoffzufuhr-dynamische-tabelle.html" xr:uid="{E7A6CFE4-5102-4AA2-BD85-687C45848D48}"/>
    <hyperlink ref="E8" r:id="rId2" display="https://www.pxweb.bfs.admin.ch/pxweb/de/px-x-0102030000_101/px-x-0102030000_101/px-x-0102030000_101.px/table/tableViewLayout2/" xr:uid="{543C6E54-BD51-48AD-80B0-49EC79F2BBFA}"/>
    <hyperlink ref="E20" r:id="rId3" xr:uid="{94F9CDD3-9F8F-4AAC-B971-1A0C2ABACA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AAF6-3DEC-4814-874B-A07D08C0C9F5}">
  <dimension ref="A1:BL62"/>
  <sheetViews>
    <sheetView tabSelected="1" zoomScale="83" zoomScaleNormal="100" workbookViewId="0">
      <pane xSplit="2" ySplit="3" topLeftCell="C52" activePane="bottomRight" state="frozen"/>
      <selection pane="topRight" activeCell="C1" sqref="C1"/>
      <selection pane="bottomLeft" activeCell="A3" sqref="A3"/>
      <selection pane="bottomRight" activeCell="AX58" sqref="AX58"/>
    </sheetView>
  </sheetViews>
  <sheetFormatPr baseColWidth="10" defaultColWidth="10.58203125" defaultRowHeight="14" outlineLevelCol="1"/>
  <cols>
    <col min="1" max="1" width="6.33203125" bestFit="1" customWidth="1"/>
    <col min="2" max="2" width="12.33203125" style="13" customWidth="1"/>
    <col min="3" max="3" width="15.08203125" customWidth="1"/>
    <col min="4" max="4" width="16.75" hidden="1" customWidth="1" outlineLevel="1"/>
    <col min="5" max="7" width="0" hidden="1" customWidth="1" outlineLevel="1"/>
    <col min="8" max="9" width="13.75" hidden="1" customWidth="1" outlineLevel="1"/>
    <col min="10" max="10" width="0" hidden="1" customWidth="1" outlineLevel="1"/>
    <col min="11" max="11" width="10.83203125" hidden="1" customWidth="1" outlineLevel="1"/>
    <col min="12" max="12" width="10.33203125" hidden="1" customWidth="1" outlineLevel="1"/>
    <col min="13" max="13" width="14.58203125" customWidth="1" collapsed="1"/>
    <col min="14" max="14" width="15.25" hidden="1" customWidth="1" outlineLevel="1"/>
    <col min="15" max="20" width="10.58203125" hidden="1" customWidth="1" outlineLevel="1"/>
    <col min="21" max="21" width="14.75" hidden="1" customWidth="1" outlineLevel="1"/>
    <col min="22" max="22" width="11" hidden="1" customWidth="1" outlineLevel="1"/>
    <col min="23" max="23" width="13.08203125" hidden="1" customWidth="1" outlineLevel="1"/>
    <col min="24" max="29" width="10.58203125" hidden="1" customWidth="1" outlineLevel="1"/>
    <col min="30" max="30" width="13" hidden="1" customWidth="1" outlineLevel="1"/>
    <col min="31" max="31" width="10.08203125" hidden="1" customWidth="1" outlineLevel="1"/>
    <col min="32" max="33" width="10.58203125" hidden="1" customWidth="1" outlineLevel="1"/>
    <col min="34" max="34" width="12.5" hidden="1" customWidth="1" outlineLevel="1"/>
    <col min="35" max="35" width="10.08203125" hidden="1" customWidth="1" outlineLevel="1"/>
    <col min="36" max="36" width="17.25" hidden="1" customWidth="1" outlineLevel="1"/>
    <col min="37" max="37" width="15" hidden="1" customWidth="1" outlineLevel="1" collapsed="1"/>
    <col min="38" max="38" width="12" hidden="1" customWidth="1" outlineLevel="1"/>
    <col min="39" max="39" width="12.75" hidden="1" customWidth="1" outlineLevel="1"/>
    <col min="40" max="40" width="12.58203125" hidden="1" customWidth="1" outlineLevel="1"/>
    <col min="41" max="43" width="10.58203125" hidden="1" customWidth="1" outlineLevel="1"/>
    <col min="44" max="44" width="34.58203125" hidden="1" customWidth="1" outlineLevel="1"/>
    <col min="45" max="45" width="10.58203125" collapsed="1"/>
    <col min="46" max="46" width="15.08203125" hidden="1" customWidth="1" outlineLevel="1"/>
    <col min="47" max="47" width="15.08203125" hidden="1" customWidth="1" outlineLevel="1" collapsed="1"/>
    <col min="48" max="50" width="15.08203125" customWidth="1" collapsed="1"/>
    <col min="51" max="52" width="13.25" hidden="1" customWidth="1" outlineLevel="1"/>
    <col min="53" max="53" width="13.25" customWidth="1" collapsed="1"/>
    <col min="54" max="54" width="13.25" customWidth="1"/>
    <col min="55" max="56" width="10.58203125" hidden="1" customWidth="1" outlineLevel="1" collapsed="1"/>
    <col min="57" max="57" width="9.75" customWidth="1" collapsed="1"/>
  </cols>
  <sheetData>
    <row r="1" spans="1:56" ht="28.5" customHeight="1" thickBot="1">
      <c r="B1" s="263" t="s">
        <v>20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T1" s="25"/>
      <c r="AU1" s="25"/>
      <c r="AV1" s="25"/>
      <c r="AW1" s="25"/>
      <c r="AX1" s="25"/>
    </row>
    <row r="2" spans="1:56" ht="28.5" customHeight="1" thickBot="1">
      <c r="B2" s="74" t="s">
        <v>6</v>
      </c>
      <c r="C2" s="75" t="s">
        <v>10</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T2" s="25"/>
      <c r="AU2" s="25"/>
      <c r="AV2" s="25"/>
      <c r="AW2" s="25"/>
      <c r="AX2" s="25"/>
    </row>
    <row r="3" spans="1:56" s="7" customFormat="1" ht="39" customHeight="1">
      <c r="A3" s="7" t="s">
        <v>21</v>
      </c>
      <c r="B3" s="8" t="s">
        <v>22</v>
      </c>
      <c r="C3" s="3" t="s">
        <v>23</v>
      </c>
      <c r="D3" s="3" t="s">
        <v>24</v>
      </c>
      <c r="E3" s="3" t="s">
        <v>25</v>
      </c>
      <c r="F3" s="3" t="s">
        <v>26</v>
      </c>
      <c r="G3" s="3" t="s">
        <v>27</v>
      </c>
      <c r="H3" s="3" t="s">
        <v>28</v>
      </c>
      <c r="I3" s="3" t="s">
        <v>29</v>
      </c>
      <c r="J3" s="3" t="s">
        <v>30</v>
      </c>
      <c r="K3" s="3" t="s">
        <v>31</v>
      </c>
      <c r="L3" s="3" t="s">
        <v>32</v>
      </c>
      <c r="M3" s="3" t="s">
        <v>33</v>
      </c>
      <c r="N3" s="3" t="s">
        <v>34</v>
      </c>
      <c r="O3" s="3" t="s">
        <v>35</v>
      </c>
      <c r="P3" s="3" t="s">
        <v>36</v>
      </c>
      <c r="Q3" s="3" t="s">
        <v>37</v>
      </c>
      <c r="R3" s="3" t="s">
        <v>38</v>
      </c>
      <c r="S3" s="3" t="s">
        <v>39</v>
      </c>
      <c r="T3" s="3" t="s">
        <v>40</v>
      </c>
      <c r="U3" s="3" t="s">
        <v>41</v>
      </c>
      <c r="V3" s="3" t="s">
        <v>42</v>
      </c>
      <c r="W3" s="3" t="s">
        <v>43</v>
      </c>
      <c r="X3" s="3" t="s">
        <v>44</v>
      </c>
      <c r="Y3" s="3" t="s">
        <v>45</v>
      </c>
      <c r="Z3" s="3" t="s">
        <v>46</v>
      </c>
      <c r="AA3" s="3" t="s">
        <v>47</v>
      </c>
      <c r="AB3" s="3" t="s">
        <v>48</v>
      </c>
      <c r="AC3" s="3" t="s">
        <v>49</v>
      </c>
      <c r="AD3" s="3" t="s">
        <v>50</v>
      </c>
      <c r="AE3" s="3" t="s">
        <v>51</v>
      </c>
      <c r="AF3" s="3" t="s">
        <v>52</v>
      </c>
      <c r="AG3" s="3" t="s">
        <v>53</v>
      </c>
      <c r="AH3" s="3" t="s">
        <v>54</v>
      </c>
      <c r="AI3" s="3" t="s">
        <v>55</v>
      </c>
      <c r="AJ3" s="3" t="s">
        <v>56</v>
      </c>
      <c r="AK3" s="3" t="s">
        <v>57</v>
      </c>
      <c r="AL3" s="3" t="s">
        <v>58</v>
      </c>
      <c r="AM3" s="3" t="s">
        <v>59</v>
      </c>
      <c r="AN3" s="3" t="s">
        <v>60</v>
      </c>
      <c r="AO3" s="3" t="s">
        <v>61</v>
      </c>
      <c r="AP3" s="3" t="s">
        <v>62</v>
      </c>
      <c r="AQ3" s="3" t="s">
        <v>63</v>
      </c>
      <c r="AR3" s="24" t="s">
        <v>64</v>
      </c>
      <c r="AS3" s="3" t="s">
        <v>22</v>
      </c>
      <c r="AT3" s="3" t="s">
        <v>65</v>
      </c>
      <c r="AU3" s="3" t="s">
        <v>66</v>
      </c>
      <c r="AV3" s="3" t="s">
        <v>67</v>
      </c>
      <c r="AW3" s="3" t="s">
        <v>68</v>
      </c>
      <c r="AX3" s="3" t="s">
        <v>69</v>
      </c>
      <c r="AY3" s="3" t="s">
        <v>70</v>
      </c>
      <c r="AZ3" s="3" t="s">
        <v>71</v>
      </c>
      <c r="BA3" s="3" t="s">
        <v>72</v>
      </c>
      <c r="BB3" s="3" t="s">
        <v>73</v>
      </c>
      <c r="BC3" s="3" t="s">
        <v>74</v>
      </c>
      <c r="BD3" s="3" t="s">
        <v>75</v>
      </c>
    </row>
    <row r="4" spans="1:56" s="4" customFormat="1" ht="60" customHeight="1">
      <c r="A4" s="6" t="s">
        <v>76</v>
      </c>
      <c r="B4" s="9" t="s">
        <v>77</v>
      </c>
      <c r="C4" s="14" t="s">
        <v>78</v>
      </c>
      <c r="D4" s="14" t="s">
        <v>79</v>
      </c>
      <c r="E4" s="14" t="s">
        <v>79</v>
      </c>
      <c r="F4" s="14">
        <v>40</v>
      </c>
      <c r="G4" s="14">
        <v>0.5</v>
      </c>
      <c r="H4" s="14" t="s">
        <v>79</v>
      </c>
      <c r="I4" s="14">
        <v>100</v>
      </c>
      <c r="J4" s="14">
        <v>4</v>
      </c>
      <c r="K4" s="14" t="s">
        <v>79</v>
      </c>
      <c r="L4" s="14" t="s">
        <v>79</v>
      </c>
      <c r="M4" s="14">
        <v>1.31</v>
      </c>
      <c r="N4" s="14">
        <v>0</v>
      </c>
      <c r="O4" s="14" t="s">
        <v>79</v>
      </c>
      <c r="P4" s="14" t="s">
        <v>80</v>
      </c>
      <c r="Q4" s="15">
        <v>6</v>
      </c>
      <c r="R4" s="15">
        <v>1.5</v>
      </c>
      <c r="S4" s="15">
        <v>80</v>
      </c>
      <c r="T4" s="15">
        <v>1.6</v>
      </c>
      <c r="U4" s="15">
        <v>3</v>
      </c>
      <c r="V4" s="15">
        <v>0.4</v>
      </c>
      <c r="W4" s="15">
        <v>0.1</v>
      </c>
      <c r="X4" s="15">
        <v>250</v>
      </c>
      <c r="Y4" s="15">
        <v>0.3</v>
      </c>
      <c r="Z4" s="15">
        <v>20</v>
      </c>
      <c r="AA4" s="15">
        <v>10</v>
      </c>
      <c r="AB4" s="15">
        <v>5</v>
      </c>
      <c r="AC4" s="15">
        <v>10</v>
      </c>
      <c r="AD4" s="14">
        <v>280</v>
      </c>
      <c r="AE4" s="19">
        <v>0.3</v>
      </c>
      <c r="AF4" s="19" t="s">
        <v>79</v>
      </c>
      <c r="AG4" s="19">
        <v>0.4</v>
      </c>
      <c r="AH4" s="19">
        <v>0.4</v>
      </c>
      <c r="AI4" s="19">
        <v>90</v>
      </c>
      <c r="AJ4" s="19">
        <v>11</v>
      </c>
      <c r="AK4" s="19">
        <v>80</v>
      </c>
      <c r="AL4" s="19" t="s">
        <v>81</v>
      </c>
      <c r="AM4" s="19">
        <v>10</v>
      </c>
      <c r="AN4" s="19">
        <v>160</v>
      </c>
      <c r="AO4" s="19">
        <v>750</v>
      </c>
      <c r="AP4" s="19">
        <v>15</v>
      </c>
      <c r="AQ4" s="19">
        <v>0.2</v>
      </c>
      <c r="AR4" s="19">
        <v>2.9</v>
      </c>
      <c r="AS4" s="14">
        <v>0</v>
      </c>
      <c r="AT4" s="46" t="str">
        <f t="shared" ref="AT4:AT13" si="0">LEFT(C4,3)</f>
        <v>573</v>
      </c>
      <c r="AU4" s="46" t="str">
        <f>RIGHT(C4,3)</f>
        <v>673</v>
      </c>
      <c r="AV4" s="47">
        <f>_xlfn.NUMBERVALUE(AT4)</f>
        <v>573</v>
      </c>
      <c r="AW4" s="47">
        <f t="shared" ref="AW4:AW54" si="1">_xlfn.NUMBERVALUE(AU4)</f>
        <v>673</v>
      </c>
      <c r="AX4" s="48"/>
      <c r="AY4" s="48">
        <f>IFERROR(AX4*AV4,"")</f>
        <v>0</v>
      </c>
      <c r="AZ4" s="48">
        <f>IFERROR(AX4*AW4,"")</f>
        <v>0</v>
      </c>
      <c r="BA4" s="66">
        <f t="shared" ref="BA4:BA54" si="2">AY4*3.6/1000000000</f>
        <v>0</v>
      </c>
      <c r="BB4" s="66">
        <f t="shared" ref="BB4:BB54" si="3">AZ4*3.6/1000000000</f>
        <v>0</v>
      </c>
      <c r="BC4" s="48">
        <f>IFERROR(AX4*M4,"")</f>
        <v>0</v>
      </c>
      <c r="BD4" s="48">
        <f>IFERROR(AX4*M4,"")</f>
        <v>0</v>
      </c>
    </row>
    <row r="5" spans="1:56" s="4" customFormat="1" ht="60" customHeight="1">
      <c r="A5" s="6" t="s">
        <v>76</v>
      </c>
      <c r="B5" s="9" t="s">
        <v>82</v>
      </c>
      <c r="C5" s="14" t="s">
        <v>83</v>
      </c>
      <c r="D5" s="14" t="s">
        <v>84</v>
      </c>
      <c r="E5" s="14">
        <v>10</v>
      </c>
      <c r="F5" s="14" t="s">
        <v>85</v>
      </c>
      <c r="G5" s="14">
        <v>0.5</v>
      </c>
      <c r="H5" s="14" t="s">
        <v>79</v>
      </c>
      <c r="I5" s="14">
        <v>100</v>
      </c>
      <c r="J5" s="14">
        <v>4</v>
      </c>
      <c r="K5" s="14" t="s">
        <v>79</v>
      </c>
      <c r="L5" s="14" t="s">
        <v>79</v>
      </c>
      <c r="M5" s="14">
        <v>1.1399999999999999</v>
      </c>
      <c r="N5" s="14">
        <v>0</v>
      </c>
      <c r="O5" s="14" t="s">
        <v>86</v>
      </c>
      <c r="P5" s="14" t="s">
        <v>87</v>
      </c>
      <c r="Q5" s="15">
        <v>20</v>
      </c>
      <c r="R5" s="15">
        <v>1.5</v>
      </c>
      <c r="S5" s="15">
        <v>120</v>
      </c>
      <c r="T5" s="15">
        <v>1.6</v>
      </c>
      <c r="U5" s="15">
        <v>4</v>
      </c>
      <c r="V5" s="15">
        <v>0.6</v>
      </c>
      <c r="W5" s="15">
        <v>0.1</v>
      </c>
      <c r="X5" s="15">
        <v>250</v>
      </c>
      <c r="Y5" s="15">
        <v>0.6</v>
      </c>
      <c r="Z5" s="15">
        <v>20</v>
      </c>
      <c r="AA5" s="15">
        <v>15</v>
      </c>
      <c r="AB5" s="15">
        <v>6</v>
      </c>
      <c r="AC5" s="15">
        <v>12</v>
      </c>
      <c r="AD5" s="14">
        <v>450</v>
      </c>
      <c r="AE5" s="19">
        <v>1.7</v>
      </c>
      <c r="AF5" s="19" t="s">
        <v>79</v>
      </c>
      <c r="AG5" s="19">
        <v>0.7</v>
      </c>
      <c r="AH5" s="19">
        <v>0.6</v>
      </c>
      <c r="AI5" s="19">
        <v>90</v>
      </c>
      <c r="AJ5" s="19">
        <v>7</v>
      </c>
      <c r="AK5" s="19">
        <v>170</v>
      </c>
      <c r="AL5" s="19">
        <v>0.5</v>
      </c>
      <c r="AM5" s="19">
        <v>15</v>
      </c>
      <c r="AN5" s="19">
        <v>250</v>
      </c>
      <c r="AO5" s="19">
        <v>800</v>
      </c>
      <c r="AP5" s="19">
        <v>15</v>
      </c>
      <c r="AQ5" s="19">
        <v>1.1000000000000001</v>
      </c>
      <c r="AR5" s="19">
        <v>4.3</v>
      </c>
      <c r="AS5" s="14">
        <v>0</v>
      </c>
      <c r="AT5" s="46" t="str">
        <f t="shared" si="0"/>
        <v>712</v>
      </c>
      <c r="AU5" s="46" t="str">
        <f>RIGHT(C5,4)</f>
        <v>1096</v>
      </c>
      <c r="AV5" s="47">
        <f t="shared" ref="AV5:AV54" si="4">_xlfn.NUMBERVALUE(AT5)</f>
        <v>712</v>
      </c>
      <c r="AW5" s="47">
        <f t="shared" si="1"/>
        <v>1096</v>
      </c>
      <c r="AX5" s="48"/>
      <c r="AY5" s="48">
        <f t="shared" ref="AY5:AY54" si="5">IFERROR(AX5*AV5,"")</f>
        <v>0</v>
      </c>
      <c r="AZ5" s="48">
        <f t="shared" ref="AZ5:AZ54" si="6">IFERROR(AX5*AW5,"")</f>
        <v>0</v>
      </c>
      <c r="BA5" s="66">
        <f t="shared" si="2"/>
        <v>0</v>
      </c>
      <c r="BB5" s="66">
        <f t="shared" si="3"/>
        <v>0</v>
      </c>
      <c r="BC5" s="48">
        <f>IFERROR(AX5*M5,"")</f>
        <v>0</v>
      </c>
      <c r="BD5" s="48">
        <f>IFERROR(AX5*M5,"")</f>
        <v>0</v>
      </c>
    </row>
    <row r="6" spans="1:56" s="4" customFormat="1" ht="60" customHeight="1">
      <c r="A6" s="6" t="s">
        <v>76</v>
      </c>
      <c r="B6" s="9" t="s">
        <v>88</v>
      </c>
      <c r="C6" s="14" t="s">
        <v>83</v>
      </c>
      <c r="D6" s="14" t="s">
        <v>84</v>
      </c>
      <c r="E6" s="14">
        <v>10</v>
      </c>
      <c r="F6" s="14" t="s">
        <v>85</v>
      </c>
      <c r="G6" s="14">
        <v>0.5</v>
      </c>
      <c r="H6" s="14" t="s">
        <v>79</v>
      </c>
      <c r="I6" s="14">
        <v>100</v>
      </c>
      <c r="J6" s="14">
        <v>4</v>
      </c>
      <c r="K6" s="14" t="s">
        <v>79</v>
      </c>
      <c r="L6" s="14" t="s">
        <v>79</v>
      </c>
      <c r="M6" s="14">
        <v>1.03</v>
      </c>
      <c r="N6" s="14">
        <v>0</v>
      </c>
      <c r="O6" s="14" t="s">
        <v>86</v>
      </c>
      <c r="P6" s="14" t="s">
        <v>87</v>
      </c>
      <c r="Q6" s="15">
        <v>20</v>
      </c>
      <c r="R6" s="15">
        <v>1.5</v>
      </c>
      <c r="S6" s="15">
        <v>120</v>
      </c>
      <c r="T6" s="15">
        <v>1.6</v>
      </c>
      <c r="U6" s="15">
        <v>4</v>
      </c>
      <c r="V6" s="15">
        <v>0.6</v>
      </c>
      <c r="W6" s="15">
        <v>0.1</v>
      </c>
      <c r="X6" s="15">
        <v>250</v>
      </c>
      <c r="Y6" s="15">
        <v>0.6</v>
      </c>
      <c r="Z6" s="15">
        <v>20</v>
      </c>
      <c r="AA6" s="15">
        <v>15</v>
      </c>
      <c r="AB6" s="15">
        <v>6</v>
      </c>
      <c r="AC6" s="15">
        <v>12</v>
      </c>
      <c r="AD6" s="14">
        <v>450</v>
      </c>
      <c r="AE6" s="19">
        <v>1.7</v>
      </c>
      <c r="AF6" s="19" t="s">
        <v>79</v>
      </c>
      <c r="AG6" s="19">
        <v>0.7</v>
      </c>
      <c r="AH6" s="19">
        <v>0.6</v>
      </c>
      <c r="AI6" s="19">
        <v>90</v>
      </c>
      <c r="AJ6" s="19">
        <v>7</v>
      </c>
      <c r="AK6" s="19">
        <v>170</v>
      </c>
      <c r="AL6" s="19">
        <v>0.5</v>
      </c>
      <c r="AM6" s="19">
        <v>15</v>
      </c>
      <c r="AN6" s="19">
        <v>250</v>
      </c>
      <c r="AO6" s="19">
        <v>800</v>
      </c>
      <c r="AP6" s="19">
        <v>15</v>
      </c>
      <c r="AQ6" s="19">
        <v>1.1000000000000001</v>
      </c>
      <c r="AR6" s="19">
        <v>4.3</v>
      </c>
      <c r="AS6" s="14">
        <v>0</v>
      </c>
      <c r="AT6" s="46" t="str">
        <f t="shared" si="0"/>
        <v>712</v>
      </c>
      <c r="AU6" s="46" t="str">
        <f t="shared" ref="AU6:AU31" si="7">RIGHT(C6,4)</f>
        <v>1096</v>
      </c>
      <c r="AV6" s="47">
        <f t="shared" si="4"/>
        <v>712</v>
      </c>
      <c r="AW6" s="47">
        <f t="shared" si="1"/>
        <v>1096</v>
      </c>
      <c r="AX6" s="48"/>
      <c r="AY6" s="48">
        <f t="shared" si="5"/>
        <v>0</v>
      </c>
      <c r="AZ6" s="48">
        <f t="shared" si="6"/>
        <v>0</v>
      </c>
      <c r="BA6" s="66">
        <f t="shared" si="2"/>
        <v>0</v>
      </c>
      <c r="BB6" s="66">
        <f t="shared" si="3"/>
        <v>0</v>
      </c>
      <c r="BC6" s="48">
        <f>IFERROR(AX6*M6,"")</f>
        <v>0</v>
      </c>
      <c r="BD6" s="48">
        <f>IFERROR(AX6*M6,"")</f>
        <v>0</v>
      </c>
    </row>
    <row r="7" spans="1:56" s="4" customFormat="1" ht="60" customHeight="1">
      <c r="A7" s="6" t="s">
        <v>76</v>
      </c>
      <c r="B7" s="9" t="s">
        <v>89</v>
      </c>
      <c r="C7" s="14"/>
      <c r="D7" s="14"/>
      <c r="E7" s="14"/>
      <c r="F7" s="14"/>
      <c r="G7" s="14"/>
      <c r="H7" s="14"/>
      <c r="I7" s="14"/>
      <c r="J7" s="14"/>
      <c r="K7" s="14"/>
      <c r="L7" s="14"/>
      <c r="M7" s="47"/>
      <c r="N7" s="14"/>
      <c r="O7" s="14"/>
      <c r="P7" s="14"/>
      <c r="Q7" s="15"/>
      <c r="R7" s="15"/>
      <c r="S7" s="15"/>
      <c r="T7" s="15"/>
      <c r="U7" s="15"/>
      <c r="V7" s="15"/>
      <c r="W7" s="15"/>
      <c r="X7" s="15"/>
      <c r="Y7" s="15"/>
      <c r="Z7" s="15"/>
      <c r="AA7" s="15"/>
      <c r="AB7" s="15"/>
      <c r="AC7" s="15"/>
      <c r="AD7" s="14"/>
      <c r="AE7" s="19"/>
      <c r="AF7" s="19"/>
      <c r="AG7" s="19"/>
      <c r="AH7" s="19"/>
      <c r="AI7" s="19"/>
      <c r="AJ7" s="19"/>
      <c r="AK7" s="19"/>
      <c r="AL7" s="19"/>
      <c r="AM7" s="19"/>
      <c r="AN7" s="19"/>
      <c r="AO7" s="19"/>
      <c r="AP7" s="19"/>
      <c r="AQ7" s="19"/>
      <c r="AR7" s="19"/>
      <c r="AS7" s="14"/>
      <c r="AT7" s="46"/>
      <c r="AU7" s="46"/>
      <c r="AV7" s="47">
        <f>AVERAGE(AV4:AV6)</f>
        <v>665.66666666666663</v>
      </c>
      <c r="AW7" s="47">
        <f>AVERAGE(AW4:AW6)</f>
        <v>955</v>
      </c>
      <c r="AX7" s="48"/>
      <c r="AY7" s="48"/>
      <c r="AZ7" s="48"/>
      <c r="BA7" s="66"/>
      <c r="BB7" s="66"/>
      <c r="BC7" s="48"/>
      <c r="BD7" s="48"/>
    </row>
    <row r="8" spans="1:56" s="4" customFormat="1" ht="62.25" customHeight="1">
      <c r="A8" s="6" t="s">
        <v>76</v>
      </c>
      <c r="B8" s="9" t="s">
        <v>90</v>
      </c>
      <c r="C8" s="16" t="s">
        <v>91</v>
      </c>
      <c r="D8" s="14" t="s">
        <v>84</v>
      </c>
      <c r="E8" s="14">
        <v>30</v>
      </c>
      <c r="F8" s="14" t="s">
        <v>92</v>
      </c>
      <c r="G8" s="14">
        <v>0.5</v>
      </c>
      <c r="H8" s="14">
        <v>250</v>
      </c>
      <c r="I8" s="16" t="s">
        <v>93</v>
      </c>
      <c r="J8" s="14">
        <v>4</v>
      </c>
      <c r="K8" s="16" t="s">
        <v>94</v>
      </c>
      <c r="L8" s="14" t="s">
        <v>95</v>
      </c>
      <c r="M8" s="14">
        <v>0.83</v>
      </c>
      <c r="N8" s="14">
        <v>1</v>
      </c>
      <c r="O8" s="14" t="s">
        <v>86</v>
      </c>
      <c r="P8" s="14" t="s">
        <v>96</v>
      </c>
      <c r="Q8" s="15">
        <v>40</v>
      </c>
      <c r="R8" s="15">
        <v>4.5</v>
      </c>
      <c r="S8" s="14" t="s">
        <v>97</v>
      </c>
      <c r="T8" s="15">
        <v>1.6</v>
      </c>
      <c r="U8" s="15">
        <v>5</v>
      </c>
      <c r="V8" s="15">
        <v>1.9</v>
      </c>
      <c r="W8" s="15">
        <v>0.1</v>
      </c>
      <c r="X8" s="15">
        <v>700</v>
      </c>
      <c r="Y8" s="15">
        <v>1.8</v>
      </c>
      <c r="Z8" s="15">
        <v>105</v>
      </c>
      <c r="AA8" s="15">
        <v>15</v>
      </c>
      <c r="AB8" s="15">
        <v>11</v>
      </c>
      <c r="AC8" s="15">
        <v>70</v>
      </c>
      <c r="AD8" s="14" t="s">
        <v>98</v>
      </c>
      <c r="AE8" s="21">
        <v>3.1</v>
      </c>
      <c r="AF8" s="19" t="s">
        <v>79</v>
      </c>
      <c r="AG8" s="21">
        <v>1.5</v>
      </c>
      <c r="AH8" s="21">
        <v>2.9</v>
      </c>
      <c r="AI8" s="21">
        <v>250</v>
      </c>
      <c r="AJ8" s="21">
        <v>30</v>
      </c>
      <c r="AK8" s="21">
        <v>300</v>
      </c>
      <c r="AL8" s="21">
        <v>3</v>
      </c>
      <c r="AM8" s="21">
        <v>65</v>
      </c>
      <c r="AN8" s="21">
        <v>550</v>
      </c>
      <c r="AO8" s="21">
        <v>3500</v>
      </c>
      <c r="AP8" s="21">
        <v>70</v>
      </c>
      <c r="AQ8" s="21">
        <v>2</v>
      </c>
      <c r="AR8" s="19" t="s">
        <v>99</v>
      </c>
      <c r="AS8" s="14">
        <v>0</v>
      </c>
      <c r="AT8" s="46" t="s">
        <v>100</v>
      </c>
      <c r="AU8" s="46" t="s">
        <v>100</v>
      </c>
      <c r="AV8" s="47">
        <f t="shared" si="4"/>
        <v>70</v>
      </c>
      <c r="AW8" s="47">
        <f t="shared" si="1"/>
        <v>70</v>
      </c>
      <c r="AX8" s="48"/>
      <c r="AY8" s="48">
        <f t="shared" si="5"/>
        <v>0</v>
      </c>
      <c r="AZ8" s="48">
        <f t="shared" si="6"/>
        <v>0</v>
      </c>
      <c r="BA8" s="66">
        <f t="shared" si="2"/>
        <v>0</v>
      </c>
      <c r="BB8" s="66">
        <f t="shared" si="3"/>
        <v>0</v>
      </c>
      <c r="BC8" s="48">
        <f t="shared" ref="BC8:BC30" si="8">IFERROR(AX8*M8,"")</f>
        <v>0</v>
      </c>
      <c r="BD8" s="48">
        <f t="shared" ref="BD8:BD30" si="9">IFERROR(AX8*M8,"")</f>
        <v>0</v>
      </c>
    </row>
    <row r="9" spans="1:56" s="4" customFormat="1" ht="62.25" customHeight="1">
      <c r="A9" s="6" t="s">
        <v>76</v>
      </c>
      <c r="B9" s="9" t="s">
        <v>101</v>
      </c>
      <c r="C9" s="16" t="s">
        <v>102</v>
      </c>
      <c r="D9" s="14" t="s">
        <v>84</v>
      </c>
      <c r="E9" s="14">
        <v>30</v>
      </c>
      <c r="F9" s="14" t="s">
        <v>92</v>
      </c>
      <c r="G9" s="14">
        <v>0.5</v>
      </c>
      <c r="H9" s="14">
        <v>250</v>
      </c>
      <c r="I9" s="16" t="s">
        <v>93</v>
      </c>
      <c r="J9" s="14">
        <v>4</v>
      </c>
      <c r="K9" s="16" t="s">
        <v>94</v>
      </c>
      <c r="L9" s="14" t="s">
        <v>95</v>
      </c>
      <c r="M9" s="14">
        <v>0.83</v>
      </c>
      <c r="N9" s="14">
        <v>9</v>
      </c>
      <c r="O9" s="14" t="s">
        <v>86</v>
      </c>
      <c r="P9" s="14" t="s">
        <v>96</v>
      </c>
      <c r="Q9" s="15">
        <v>40</v>
      </c>
      <c r="R9" s="15">
        <v>4.5</v>
      </c>
      <c r="S9" s="14" t="s">
        <v>103</v>
      </c>
      <c r="T9" s="15">
        <v>1.6</v>
      </c>
      <c r="U9" s="15">
        <v>5</v>
      </c>
      <c r="V9" s="15">
        <v>1.9</v>
      </c>
      <c r="W9" s="15">
        <v>0.1</v>
      </c>
      <c r="X9" s="15">
        <v>700</v>
      </c>
      <c r="Y9" s="15">
        <v>1.8</v>
      </c>
      <c r="Z9" s="15">
        <v>105</v>
      </c>
      <c r="AA9" s="15">
        <v>15</v>
      </c>
      <c r="AB9" s="15">
        <v>11</v>
      </c>
      <c r="AC9" s="15">
        <v>70</v>
      </c>
      <c r="AD9" s="14" t="s">
        <v>104</v>
      </c>
      <c r="AE9" s="21">
        <v>3.1</v>
      </c>
      <c r="AF9" s="19" t="s">
        <v>79</v>
      </c>
      <c r="AG9" s="21">
        <v>1.5</v>
      </c>
      <c r="AH9" s="21">
        <v>2.9</v>
      </c>
      <c r="AI9" s="21">
        <v>250</v>
      </c>
      <c r="AJ9" s="21">
        <v>30</v>
      </c>
      <c r="AK9" s="21">
        <v>300</v>
      </c>
      <c r="AL9" s="21">
        <v>3</v>
      </c>
      <c r="AM9" s="21">
        <v>65</v>
      </c>
      <c r="AN9" s="21">
        <v>550</v>
      </c>
      <c r="AO9" s="21">
        <v>3500</v>
      </c>
      <c r="AP9" s="21">
        <v>70</v>
      </c>
      <c r="AQ9" s="21">
        <v>2</v>
      </c>
      <c r="AR9" s="19" t="s">
        <v>99</v>
      </c>
      <c r="AS9" s="14">
        <v>0</v>
      </c>
      <c r="AT9" s="46" t="s">
        <v>105</v>
      </c>
      <c r="AU9" s="46" t="s">
        <v>105</v>
      </c>
      <c r="AV9" s="47">
        <f t="shared" si="4"/>
        <v>260</v>
      </c>
      <c r="AW9" s="47">
        <f t="shared" si="1"/>
        <v>260</v>
      </c>
      <c r="AX9" s="48"/>
      <c r="AY9" s="48">
        <f t="shared" si="5"/>
        <v>0</v>
      </c>
      <c r="AZ9" s="48">
        <f t="shared" si="6"/>
        <v>0</v>
      </c>
      <c r="BA9" s="66">
        <f t="shared" si="2"/>
        <v>0</v>
      </c>
      <c r="BB9" s="66">
        <f t="shared" si="3"/>
        <v>0</v>
      </c>
      <c r="BC9" s="48">
        <f t="shared" si="8"/>
        <v>0</v>
      </c>
      <c r="BD9" s="48">
        <f t="shared" si="9"/>
        <v>0</v>
      </c>
    </row>
    <row r="10" spans="1:56" s="4" customFormat="1" ht="62.25" customHeight="1">
      <c r="A10" s="6" t="s">
        <v>76</v>
      </c>
      <c r="B10" s="9" t="s">
        <v>106</v>
      </c>
      <c r="C10" s="16" t="s">
        <v>107</v>
      </c>
      <c r="D10" s="14" t="s">
        <v>84</v>
      </c>
      <c r="E10" s="14">
        <v>30</v>
      </c>
      <c r="F10" s="14" t="s">
        <v>92</v>
      </c>
      <c r="G10" s="14">
        <v>0.5</v>
      </c>
      <c r="H10" s="14">
        <v>250</v>
      </c>
      <c r="I10" s="16" t="s">
        <v>93</v>
      </c>
      <c r="J10" s="14">
        <v>4</v>
      </c>
      <c r="K10" s="16" t="s">
        <v>94</v>
      </c>
      <c r="L10" s="14" t="s">
        <v>95</v>
      </c>
      <c r="M10" s="14">
        <v>0.83</v>
      </c>
      <c r="N10" s="14">
        <v>28</v>
      </c>
      <c r="O10" s="14" t="s">
        <v>86</v>
      </c>
      <c r="P10" s="14" t="s">
        <v>96</v>
      </c>
      <c r="Q10" s="15">
        <v>40</v>
      </c>
      <c r="R10" s="15">
        <v>4.5</v>
      </c>
      <c r="S10" s="14" t="s">
        <v>103</v>
      </c>
      <c r="T10" s="15">
        <v>1.6</v>
      </c>
      <c r="U10" s="15">
        <v>5</v>
      </c>
      <c r="V10" s="15">
        <v>1.9</v>
      </c>
      <c r="W10" s="15">
        <v>0.1</v>
      </c>
      <c r="X10" s="15">
        <v>700</v>
      </c>
      <c r="Y10" s="15">
        <v>1.8</v>
      </c>
      <c r="Z10" s="15">
        <v>105</v>
      </c>
      <c r="AA10" s="15">
        <v>15</v>
      </c>
      <c r="AB10" s="15">
        <v>11</v>
      </c>
      <c r="AC10" s="15">
        <v>70</v>
      </c>
      <c r="AD10" s="14" t="s">
        <v>104</v>
      </c>
      <c r="AE10" s="21">
        <v>3.1</v>
      </c>
      <c r="AF10" s="19" t="s">
        <v>79</v>
      </c>
      <c r="AG10" s="21">
        <v>1.5</v>
      </c>
      <c r="AH10" s="21">
        <v>2.9</v>
      </c>
      <c r="AI10" s="21">
        <v>250</v>
      </c>
      <c r="AJ10" s="21">
        <v>30</v>
      </c>
      <c r="AK10" s="21">
        <v>300</v>
      </c>
      <c r="AL10" s="21">
        <v>3</v>
      </c>
      <c r="AM10" s="21">
        <v>65</v>
      </c>
      <c r="AN10" s="21">
        <v>550</v>
      </c>
      <c r="AO10" s="21">
        <v>3500</v>
      </c>
      <c r="AP10" s="21">
        <v>70</v>
      </c>
      <c r="AQ10" s="21">
        <v>2</v>
      </c>
      <c r="AR10" s="19" t="s">
        <v>99</v>
      </c>
      <c r="AS10" s="14">
        <v>0</v>
      </c>
      <c r="AT10" s="46" t="s">
        <v>108</v>
      </c>
      <c r="AU10" s="46" t="s">
        <v>108</v>
      </c>
      <c r="AV10" s="47">
        <f t="shared" si="4"/>
        <v>500</v>
      </c>
      <c r="AW10" s="47">
        <f t="shared" si="1"/>
        <v>500</v>
      </c>
      <c r="AX10" s="48"/>
      <c r="AY10" s="48">
        <f t="shared" si="5"/>
        <v>0</v>
      </c>
      <c r="AZ10" s="48">
        <f t="shared" si="6"/>
        <v>0</v>
      </c>
      <c r="BA10" s="66">
        <f t="shared" si="2"/>
        <v>0</v>
      </c>
      <c r="BB10" s="66">
        <f t="shared" si="3"/>
        <v>0</v>
      </c>
      <c r="BC10" s="48">
        <f t="shared" si="8"/>
        <v>0</v>
      </c>
      <c r="BD10" s="48">
        <f t="shared" si="9"/>
        <v>0</v>
      </c>
    </row>
    <row r="11" spans="1:56" s="4" customFormat="1" ht="60.75" customHeight="1">
      <c r="A11" s="6" t="s">
        <v>76</v>
      </c>
      <c r="B11" s="9" t="s">
        <v>109</v>
      </c>
      <c r="C11" s="16" t="s">
        <v>107</v>
      </c>
      <c r="D11" s="14" t="s">
        <v>84</v>
      </c>
      <c r="E11" s="14">
        <v>30</v>
      </c>
      <c r="F11" s="14" t="s">
        <v>92</v>
      </c>
      <c r="G11" s="14">
        <v>0.5</v>
      </c>
      <c r="H11" s="14">
        <v>250</v>
      </c>
      <c r="I11" s="16" t="s">
        <v>93</v>
      </c>
      <c r="J11" s="14">
        <v>4</v>
      </c>
      <c r="K11" s="16" t="s">
        <v>94</v>
      </c>
      <c r="L11" s="14" t="s">
        <v>95</v>
      </c>
      <c r="M11" s="14">
        <v>0.83</v>
      </c>
      <c r="N11" s="14" t="s">
        <v>110</v>
      </c>
      <c r="O11" s="14" t="s">
        <v>86</v>
      </c>
      <c r="P11" s="14">
        <v>2700</v>
      </c>
      <c r="Q11" s="15">
        <v>45</v>
      </c>
      <c r="R11" s="15">
        <v>5</v>
      </c>
      <c r="S11" s="15">
        <v>450</v>
      </c>
      <c r="T11" s="15">
        <v>1.6</v>
      </c>
      <c r="U11" s="15">
        <v>7</v>
      </c>
      <c r="V11" s="15">
        <v>2</v>
      </c>
      <c r="W11" s="15">
        <v>0.1</v>
      </c>
      <c r="X11" s="15">
        <v>1300</v>
      </c>
      <c r="Y11" s="15">
        <v>1.7</v>
      </c>
      <c r="Z11" s="15">
        <v>155</v>
      </c>
      <c r="AA11" s="15">
        <v>15</v>
      </c>
      <c r="AB11" s="15">
        <v>11</v>
      </c>
      <c r="AC11" s="15">
        <v>70</v>
      </c>
      <c r="AD11" s="14" t="s">
        <v>104</v>
      </c>
      <c r="AE11" s="21">
        <v>3.1</v>
      </c>
      <c r="AF11" s="19" t="s">
        <v>79</v>
      </c>
      <c r="AG11" s="21">
        <v>1.5</v>
      </c>
      <c r="AH11" s="21">
        <v>2.9</v>
      </c>
      <c r="AI11" s="21">
        <v>250</v>
      </c>
      <c r="AJ11" s="21">
        <v>20</v>
      </c>
      <c r="AK11" s="21">
        <v>300</v>
      </c>
      <c r="AL11" s="21">
        <v>3</v>
      </c>
      <c r="AM11" s="21">
        <v>65</v>
      </c>
      <c r="AN11" s="21">
        <v>550</v>
      </c>
      <c r="AO11" s="21">
        <v>4000</v>
      </c>
      <c r="AP11" s="21">
        <v>85</v>
      </c>
      <c r="AQ11" s="21">
        <v>2</v>
      </c>
      <c r="AR11" s="19" t="s">
        <v>111</v>
      </c>
      <c r="AS11" s="14">
        <v>0</v>
      </c>
      <c r="AT11" s="46" t="s">
        <v>108</v>
      </c>
      <c r="AU11" s="46" t="s">
        <v>108</v>
      </c>
      <c r="AV11" s="47">
        <f t="shared" si="4"/>
        <v>500</v>
      </c>
      <c r="AW11" s="47">
        <f t="shared" si="1"/>
        <v>500</v>
      </c>
      <c r="AX11" s="48"/>
      <c r="AY11" s="48">
        <f t="shared" si="5"/>
        <v>0</v>
      </c>
      <c r="AZ11" s="48">
        <f t="shared" si="6"/>
        <v>0</v>
      </c>
      <c r="BA11" s="66">
        <f t="shared" si="2"/>
        <v>0</v>
      </c>
      <c r="BB11" s="66">
        <f t="shared" si="3"/>
        <v>0</v>
      </c>
      <c r="BC11" s="48">
        <f t="shared" si="8"/>
        <v>0</v>
      </c>
      <c r="BD11" s="48">
        <f t="shared" si="9"/>
        <v>0</v>
      </c>
    </row>
    <row r="12" spans="1:56" s="4" customFormat="1" ht="60" customHeight="1">
      <c r="A12" s="6" t="s">
        <v>76</v>
      </c>
      <c r="B12" s="9" t="s">
        <v>89</v>
      </c>
      <c r="C12" s="14"/>
      <c r="D12" s="14"/>
      <c r="E12" s="14"/>
      <c r="F12" s="14"/>
      <c r="G12" s="14"/>
      <c r="H12" s="14"/>
      <c r="I12" s="14"/>
      <c r="J12" s="14"/>
      <c r="K12" s="14"/>
      <c r="L12" s="14"/>
      <c r="M12" s="47">
        <f>SUM(M4:M11)</f>
        <v>6.8000000000000007</v>
      </c>
      <c r="N12" s="14"/>
      <c r="O12" s="14"/>
      <c r="P12" s="14"/>
      <c r="Q12" s="15"/>
      <c r="R12" s="15"/>
      <c r="S12" s="15"/>
      <c r="T12" s="15"/>
      <c r="U12" s="15"/>
      <c r="V12" s="15"/>
      <c r="W12" s="15"/>
      <c r="X12" s="15"/>
      <c r="Y12" s="15"/>
      <c r="Z12" s="15"/>
      <c r="AA12" s="15"/>
      <c r="AB12" s="15"/>
      <c r="AC12" s="15"/>
      <c r="AD12" s="14"/>
      <c r="AE12" s="19"/>
      <c r="AF12" s="19"/>
      <c r="AG12" s="19"/>
      <c r="AH12" s="19"/>
      <c r="AI12" s="19"/>
      <c r="AJ12" s="19"/>
      <c r="AK12" s="19"/>
      <c r="AL12" s="19"/>
      <c r="AM12" s="19"/>
      <c r="AN12" s="19"/>
      <c r="AO12" s="19"/>
      <c r="AP12" s="19"/>
      <c r="AQ12" s="19"/>
      <c r="AR12" s="19"/>
      <c r="AS12" s="14">
        <v>0</v>
      </c>
      <c r="AT12" s="46"/>
      <c r="AU12" s="46"/>
      <c r="AV12" s="47">
        <f>AVERAGE(AV4:AV6)+AVERAGE(AV8:AV10)</f>
        <v>942.33333333333326</v>
      </c>
      <c r="AW12" s="47">
        <f>AVERAGE(AW4:AW6)+AVERAGE(AW8:AW10)</f>
        <v>1231.6666666666667</v>
      </c>
      <c r="AX12" s="48">
        <f>SUMIFS(Pop!G$8:G$314,Pop!F$8:F$314,Synthesis!AS12,Pop!E$8:E$314,Synthesis!A12)</f>
        <v>38214</v>
      </c>
      <c r="AY12" s="48">
        <f t="shared" si="5"/>
        <v>36010326</v>
      </c>
      <c r="AZ12" s="48">
        <f t="shared" si="6"/>
        <v>47066910</v>
      </c>
      <c r="BA12" s="66">
        <f t="shared" si="2"/>
        <v>0.12963717360000002</v>
      </c>
      <c r="BB12" s="66">
        <f t="shared" si="3"/>
        <v>0.16944087599999999</v>
      </c>
      <c r="BC12" s="48">
        <f t="shared" si="8"/>
        <v>259855.20000000004</v>
      </c>
      <c r="BD12" s="48">
        <f t="shared" si="9"/>
        <v>259855.20000000004</v>
      </c>
    </row>
    <row r="13" spans="1:56" s="4" customFormat="1" ht="60" customHeight="1">
      <c r="A13" s="6" t="s">
        <v>76</v>
      </c>
      <c r="B13" s="9" t="s">
        <v>112</v>
      </c>
      <c r="C13" s="14" t="s">
        <v>83</v>
      </c>
      <c r="D13" s="14" t="s">
        <v>84</v>
      </c>
      <c r="E13" s="14">
        <v>10</v>
      </c>
      <c r="F13" s="14" t="s">
        <v>85</v>
      </c>
      <c r="G13" s="14">
        <v>0.5</v>
      </c>
      <c r="H13" s="14">
        <v>250</v>
      </c>
      <c r="I13" s="16" t="s">
        <v>79</v>
      </c>
      <c r="J13" s="14">
        <v>4</v>
      </c>
      <c r="K13" s="14" t="s">
        <v>79</v>
      </c>
      <c r="L13" s="14" t="s">
        <v>95</v>
      </c>
      <c r="M13" s="14">
        <v>0.97</v>
      </c>
      <c r="N13" s="14">
        <v>0</v>
      </c>
      <c r="O13" s="14" t="s">
        <v>86</v>
      </c>
      <c r="P13" s="14">
        <v>1300</v>
      </c>
      <c r="Q13" s="15">
        <v>20</v>
      </c>
      <c r="R13" s="15">
        <v>1.5</v>
      </c>
      <c r="S13" s="15">
        <v>120</v>
      </c>
      <c r="T13" s="15">
        <v>1.6</v>
      </c>
      <c r="U13" s="15">
        <v>4</v>
      </c>
      <c r="V13" s="15">
        <v>0.6</v>
      </c>
      <c r="W13" s="15">
        <v>0.1</v>
      </c>
      <c r="X13" s="15">
        <v>250</v>
      </c>
      <c r="Y13" s="15">
        <v>0.6</v>
      </c>
      <c r="Z13" s="15">
        <v>20</v>
      </c>
      <c r="AA13" s="15">
        <v>15</v>
      </c>
      <c r="AB13" s="15">
        <v>6</v>
      </c>
      <c r="AC13" s="15">
        <v>12</v>
      </c>
      <c r="AD13" s="14">
        <v>450</v>
      </c>
      <c r="AE13" s="19">
        <v>1.7</v>
      </c>
      <c r="AF13" s="19" t="s">
        <v>79</v>
      </c>
      <c r="AG13" s="19">
        <v>0.7</v>
      </c>
      <c r="AH13" s="19">
        <v>0.6</v>
      </c>
      <c r="AI13" s="19">
        <v>90</v>
      </c>
      <c r="AJ13" s="19">
        <v>7</v>
      </c>
      <c r="AK13" s="19">
        <v>170</v>
      </c>
      <c r="AL13" s="19">
        <v>0.5</v>
      </c>
      <c r="AM13" s="19">
        <v>15</v>
      </c>
      <c r="AN13" s="19">
        <v>250</v>
      </c>
      <c r="AO13" s="19">
        <v>800</v>
      </c>
      <c r="AP13" s="19">
        <v>15</v>
      </c>
      <c r="AQ13" s="19">
        <v>1.1000000000000001</v>
      </c>
      <c r="AR13" s="19">
        <v>4.3</v>
      </c>
      <c r="AS13" s="14">
        <v>1</v>
      </c>
      <c r="AT13" s="46" t="str">
        <f t="shared" si="0"/>
        <v>712</v>
      </c>
      <c r="AU13" s="46" t="str">
        <f t="shared" si="7"/>
        <v>1096</v>
      </c>
      <c r="AV13" s="47">
        <f t="shared" si="4"/>
        <v>712</v>
      </c>
      <c r="AW13" s="47">
        <f t="shared" si="1"/>
        <v>1096</v>
      </c>
      <c r="AX13" s="48">
        <f>SUMIFS(Pop!G$8:G$314,Pop!F$8:F$314,Synthesis!AS13,Pop!E$8:E$314,Synthesis!A13)</f>
        <v>40180</v>
      </c>
      <c r="AY13" s="48">
        <f t="shared" si="5"/>
        <v>28608160</v>
      </c>
      <c r="AZ13" s="48">
        <f t="shared" si="6"/>
        <v>44037280</v>
      </c>
      <c r="BA13" s="66">
        <f t="shared" si="2"/>
        <v>0.10298937599999999</v>
      </c>
      <c r="BB13" s="66">
        <f t="shared" si="3"/>
        <v>0.15853420800000001</v>
      </c>
      <c r="BC13" s="48">
        <f t="shared" si="8"/>
        <v>38974.6</v>
      </c>
      <c r="BD13" s="48">
        <f t="shared" si="9"/>
        <v>38974.6</v>
      </c>
    </row>
    <row r="14" spans="1:56" s="4" customFormat="1" ht="60" customHeight="1">
      <c r="A14" s="6" t="s">
        <v>76</v>
      </c>
      <c r="B14" s="9" t="s">
        <v>113</v>
      </c>
      <c r="C14" s="14" t="s">
        <v>83</v>
      </c>
      <c r="D14" s="14" t="s">
        <v>84</v>
      </c>
      <c r="E14" s="14">
        <v>10</v>
      </c>
      <c r="F14" s="14" t="s">
        <v>85</v>
      </c>
      <c r="G14" s="14">
        <v>0.5</v>
      </c>
      <c r="H14" s="14">
        <v>250</v>
      </c>
      <c r="I14" s="16" t="s">
        <v>79</v>
      </c>
      <c r="J14" s="14">
        <v>4</v>
      </c>
      <c r="K14" s="14" t="s">
        <v>79</v>
      </c>
      <c r="L14" s="14" t="s">
        <v>95</v>
      </c>
      <c r="M14" s="14">
        <v>0.9</v>
      </c>
      <c r="N14" s="14">
        <v>0</v>
      </c>
      <c r="O14" s="14" t="s">
        <v>86</v>
      </c>
      <c r="P14" s="14">
        <v>1300</v>
      </c>
      <c r="Q14" s="15">
        <v>20</v>
      </c>
      <c r="R14" s="15">
        <v>1.5</v>
      </c>
      <c r="S14" s="15">
        <v>120</v>
      </c>
      <c r="T14" s="15">
        <v>1.6</v>
      </c>
      <c r="U14" s="15">
        <v>4</v>
      </c>
      <c r="V14" s="15">
        <v>0.6</v>
      </c>
      <c r="W14" s="15">
        <v>0.1</v>
      </c>
      <c r="X14" s="15">
        <v>250</v>
      </c>
      <c r="Y14" s="15">
        <v>0.6</v>
      </c>
      <c r="Z14" s="15">
        <v>20</v>
      </c>
      <c r="AA14" s="15">
        <v>15</v>
      </c>
      <c r="AB14" s="15">
        <v>6</v>
      </c>
      <c r="AC14" s="15">
        <v>12</v>
      </c>
      <c r="AD14" s="14">
        <v>450</v>
      </c>
      <c r="AE14" s="19">
        <v>1.7</v>
      </c>
      <c r="AF14" s="19" t="s">
        <v>79</v>
      </c>
      <c r="AG14" s="19">
        <v>0.7</v>
      </c>
      <c r="AH14" s="19">
        <v>0.6</v>
      </c>
      <c r="AI14" s="19">
        <v>90</v>
      </c>
      <c r="AJ14" s="19">
        <v>7</v>
      </c>
      <c r="AK14" s="19">
        <v>170</v>
      </c>
      <c r="AL14" s="19">
        <v>0.5</v>
      </c>
      <c r="AM14" s="19">
        <v>15</v>
      </c>
      <c r="AN14" s="19">
        <v>250</v>
      </c>
      <c r="AO14" s="19">
        <v>800</v>
      </c>
      <c r="AP14" s="19">
        <v>15</v>
      </c>
      <c r="AQ14" s="19">
        <v>1.1000000000000001</v>
      </c>
      <c r="AR14" s="19">
        <v>4.3</v>
      </c>
      <c r="AS14" s="14">
        <v>2</v>
      </c>
      <c r="AT14" s="46" t="str">
        <f>LEFT(C14,3)</f>
        <v>712</v>
      </c>
      <c r="AU14" s="46" t="str">
        <f t="shared" si="7"/>
        <v>1096</v>
      </c>
      <c r="AV14" s="47">
        <f t="shared" si="4"/>
        <v>712</v>
      </c>
      <c r="AW14" s="47">
        <f t="shared" si="1"/>
        <v>1096</v>
      </c>
      <c r="AX14" s="48">
        <f>SUMIFS(Pop!G$8:G$314,Pop!F$8:F$314,Synthesis!AS14,Pop!E$8:E$314,Synthesis!A14)</f>
        <v>44548</v>
      </c>
      <c r="AY14" s="48">
        <f t="shared" si="5"/>
        <v>31718176</v>
      </c>
      <c r="AZ14" s="48">
        <f t="shared" si="6"/>
        <v>48824608</v>
      </c>
      <c r="BA14" s="66">
        <f t="shared" si="2"/>
        <v>0.11418543360000001</v>
      </c>
      <c r="BB14" s="66">
        <f t="shared" si="3"/>
        <v>0.17576858880000001</v>
      </c>
      <c r="BC14" s="48">
        <f t="shared" si="8"/>
        <v>40093.200000000004</v>
      </c>
      <c r="BD14" s="48">
        <f t="shared" si="9"/>
        <v>40093.200000000004</v>
      </c>
    </row>
    <row r="15" spans="1:56" s="4" customFormat="1" ht="60.75" customHeight="1">
      <c r="A15" s="6" t="s">
        <v>76</v>
      </c>
      <c r="B15" s="9" t="s">
        <v>114</v>
      </c>
      <c r="C15" s="14" t="s">
        <v>115</v>
      </c>
      <c r="D15" s="14" t="s">
        <v>84</v>
      </c>
      <c r="E15" s="14">
        <v>14</v>
      </c>
      <c r="F15" s="14" t="s">
        <v>92</v>
      </c>
      <c r="G15" s="14">
        <v>0.5</v>
      </c>
      <c r="H15" s="14">
        <v>250</v>
      </c>
      <c r="I15" s="16" t="s">
        <v>79</v>
      </c>
      <c r="J15" s="14">
        <v>4</v>
      </c>
      <c r="K15" s="14" t="s">
        <v>79</v>
      </c>
      <c r="L15" s="14" t="s">
        <v>95</v>
      </c>
      <c r="M15" s="14">
        <v>0.86</v>
      </c>
      <c r="N15" s="14">
        <v>0</v>
      </c>
      <c r="O15" s="14" t="s">
        <v>86</v>
      </c>
      <c r="P15" s="14">
        <v>1600</v>
      </c>
      <c r="Q15" s="15">
        <v>25</v>
      </c>
      <c r="R15" s="15">
        <v>1.5</v>
      </c>
      <c r="S15" s="15">
        <v>140</v>
      </c>
      <c r="T15" s="15">
        <v>1.6</v>
      </c>
      <c r="U15" s="15">
        <v>4</v>
      </c>
      <c r="V15" s="15">
        <v>0.7</v>
      </c>
      <c r="W15" s="15">
        <v>0.1</v>
      </c>
      <c r="X15" s="15">
        <v>300</v>
      </c>
      <c r="Y15" s="15">
        <v>0.7</v>
      </c>
      <c r="Z15" s="15">
        <v>30</v>
      </c>
      <c r="AA15" s="15">
        <v>15</v>
      </c>
      <c r="AB15" s="15">
        <v>9</v>
      </c>
      <c r="AC15" s="15">
        <v>20</v>
      </c>
      <c r="AD15" s="14">
        <v>800</v>
      </c>
      <c r="AE15" s="19">
        <v>2</v>
      </c>
      <c r="AF15" s="19" t="s">
        <v>79</v>
      </c>
      <c r="AG15" s="20">
        <v>1</v>
      </c>
      <c r="AH15" s="19">
        <v>0.9</v>
      </c>
      <c r="AI15" s="19">
        <v>90</v>
      </c>
      <c r="AJ15" s="19">
        <v>7</v>
      </c>
      <c r="AK15" s="19">
        <v>230</v>
      </c>
      <c r="AL15" s="19">
        <v>1</v>
      </c>
      <c r="AM15" s="19">
        <v>20</v>
      </c>
      <c r="AN15" s="19">
        <v>440</v>
      </c>
      <c r="AO15" s="19">
        <v>1100</v>
      </c>
      <c r="AP15" s="19">
        <v>20</v>
      </c>
      <c r="AQ15" s="19">
        <v>1.3</v>
      </c>
      <c r="AR15" s="19">
        <v>5.5</v>
      </c>
      <c r="AS15" s="14">
        <v>3</v>
      </c>
      <c r="AT15" s="46" t="str">
        <f t="shared" ref="AT15:AT30" si="10">LEFT(C15,4)</f>
        <v>1335</v>
      </c>
      <c r="AU15" s="46" t="str">
        <f t="shared" si="7"/>
        <v>1500</v>
      </c>
      <c r="AV15" s="47">
        <f t="shared" si="4"/>
        <v>1335</v>
      </c>
      <c r="AW15" s="47">
        <f t="shared" si="1"/>
        <v>1500</v>
      </c>
      <c r="AX15" s="48">
        <f>SUMIFS(Pop!G$8:G$314,Pop!F$8:F$314,Synthesis!AS15,Pop!E$8:E$314,Synthesis!A15)</f>
        <v>42760</v>
      </c>
      <c r="AY15" s="48">
        <f t="shared" si="5"/>
        <v>57084600</v>
      </c>
      <c r="AZ15" s="48">
        <f t="shared" si="6"/>
        <v>64140000</v>
      </c>
      <c r="BA15" s="66">
        <f t="shared" si="2"/>
        <v>0.20550456</v>
      </c>
      <c r="BB15" s="66">
        <f t="shared" si="3"/>
        <v>0.230904</v>
      </c>
      <c r="BC15" s="48">
        <f t="shared" si="8"/>
        <v>36773.599999999999</v>
      </c>
      <c r="BD15" s="48">
        <f t="shared" si="9"/>
        <v>36773.599999999999</v>
      </c>
    </row>
    <row r="16" spans="1:56" s="4" customFormat="1" ht="60.75" customHeight="1">
      <c r="A16" s="6" t="s">
        <v>76</v>
      </c>
      <c r="B16" s="9" t="s">
        <v>116</v>
      </c>
      <c r="C16" s="14" t="s">
        <v>115</v>
      </c>
      <c r="D16" s="14" t="s">
        <v>84</v>
      </c>
      <c r="E16" s="14">
        <v>14</v>
      </c>
      <c r="F16" s="14" t="s">
        <v>92</v>
      </c>
      <c r="G16" s="14">
        <v>0.5</v>
      </c>
      <c r="H16" s="14">
        <v>250</v>
      </c>
      <c r="I16" s="16" t="s">
        <v>79</v>
      </c>
      <c r="J16" s="14">
        <v>4</v>
      </c>
      <c r="K16" s="14" t="s">
        <v>79</v>
      </c>
      <c r="L16" s="14" t="s">
        <v>95</v>
      </c>
      <c r="M16" s="14">
        <v>0.85</v>
      </c>
      <c r="N16" s="14">
        <v>0</v>
      </c>
      <c r="O16" s="14" t="s">
        <v>86</v>
      </c>
      <c r="P16" s="14">
        <v>1600</v>
      </c>
      <c r="Q16" s="15">
        <v>25</v>
      </c>
      <c r="R16" s="15">
        <v>1.5</v>
      </c>
      <c r="S16" s="15">
        <v>140</v>
      </c>
      <c r="T16" s="15">
        <v>1.6</v>
      </c>
      <c r="U16" s="15">
        <v>4</v>
      </c>
      <c r="V16" s="15">
        <v>0.7</v>
      </c>
      <c r="W16" s="15">
        <v>0.1</v>
      </c>
      <c r="X16" s="15">
        <v>300</v>
      </c>
      <c r="Y16" s="15">
        <v>0.7</v>
      </c>
      <c r="Z16" s="15">
        <v>30</v>
      </c>
      <c r="AA16" s="15">
        <v>15</v>
      </c>
      <c r="AB16" s="15">
        <v>9</v>
      </c>
      <c r="AC16" s="15">
        <v>20</v>
      </c>
      <c r="AD16" s="14">
        <v>800</v>
      </c>
      <c r="AE16" s="19">
        <v>2</v>
      </c>
      <c r="AF16" s="19" t="s">
        <v>79</v>
      </c>
      <c r="AG16" s="20">
        <v>1</v>
      </c>
      <c r="AH16" s="19">
        <v>0.9</v>
      </c>
      <c r="AI16" s="19">
        <v>90</v>
      </c>
      <c r="AJ16" s="19">
        <v>7</v>
      </c>
      <c r="AK16" s="19">
        <v>230</v>
      </c>
      <c r="AL16" s="19">
        <v>1</v>
      </c>
      <c r="AM16" s="19">
        <v>20</v>
      </c>
      <c r="AN16" s="19">
        <v>440</v>
      </c>
      <c r="AO16" s="19">
        <v>1100</v>
      </c>
      <c r="AP16" s="19">
        <v>20</v>
      </c>
      <c r="AQ16" s="19">
        <v>1.3</v>
      </c>
      <c r="AR16" s="19">
        <v>5.5</v>
      </c>
      <c r="AS16" s="14">
        <v>4</v>
      </c>
      <c r="AT16" s="46" t="str">
        <f t="shared" si="10"/>
        <v>1335</v>
      </c>
      <c r="AU16" s="46" t="str">
        <f t="shared" si="7"/>
        <v>1500</v>
      </c>
      <c r="AV16" s="47">
        <f t="shared" si="4"/>
        <v>1335</v>
      </c>
      <c r="AW16" s="47">
        <f t="shared" si="1"/>
        <v>1500</v>
      </c>
      <c r="AX16" s="48">
        <f>SUMIFS(Pop!G$8:G$314,Pop!F$8:F$314,Synthesis!AS16,Pop!E$8:E$314,Synthesis!A16)</f>
        <v>43483</v>
      </c>
      <c r="AY16" s="48">
        <f t="shared" si="5"/>
        <v>58049805</v>
      </c>
      <c r="AZ16" s="48">
        <f t="shared" si="6"/>
        <v>65224500</v>
      </c>
      <c r="BA16" s="66">
        <f t="shared" si="2"/>
        <v>0.20897929800000001</v>
      </c>
      <c r="BB16" s="66">
        <f t="shared" si="3"/>
        <v>0.23480819999999999</v>
      </c>
      <c r="BC16" s="48">
        <f t="shared" si="8"/>
        <v>36960.549999999996</v>
      </c>
      <c r="BD16" s="48">
        <f t="shared" si="9"/>
        <v>36960.549999999996</v>
      </c>
    </row>
    <row r="17" spans="1:56" s="4" customFormat="1" ht="60.75" customHeight="1">
      <c r="A17" s="6" t="s">
        <v>76</v>
      </c>
      <c r="B17" s="9" t="s">
        <v>117</v>
      </c>
      <c r="C17" s="14" t="s">
        <v>115</v>
      </c>
      <c r="D17" s="14" t="s">
        <v>84</v>
      </c>
      <c r="E17" s="14">
        <v>14</v>
      </c>
      <c r="F17" s="14" t="s">
        <v>92</v>
      </c>
      <c r="G17" s="14">
        <v>0.5</v>
      </c>
      <c r="H17" s="14">
        <v>250</v>
      </c>
      <c r="I17" s="16" t="s">
        <v>79</v>
      </c>
      <c r="J17" s="14">
        <v>4</v>
      </c>
      <c r="K17" s="14" t="s">
        <v>79</v>
      </c>
      <c r="L17" s="14" t="s">
        <v>95</v>
      </c>
      <c r="M17" s="14">
        <v>0.89</v>
      </c>
      <c r="N17" s="14">
        <v>0</v>
      </c>
      <c r="O17" s="14" t="s">
        <v>86</v>
      </c>
      <c r="P17" s="14">
        <v>1600</v>
      </c>
      <c r="Q17" s="15">
        <v>25</v>
      </c>
      <c r="R17" s="15">
        <v>1.5</v>
      </c>
      <c r="S17" s="15">
        <v>140</v>
      </c>
      <c r="T17" s="15">
        <v>1.6</v>
      </c>
      <c r="U17" s="15">
        <v>4</v>
      </c>
      <c r="V17" s="15">
        <v>0.7</v>
      </c>
      <c r="W17" s="15">
        <v>0.1</v>
      </c>
      <c r="X17" s="15">
        <v>300</v>
      </c>
      <c r="Y17" s="15">
        <v>0.7</v>
      </c>
      <c r="Z17" s="15">
        <v>30</v>
      </c>
      <c r="AA17" s="15">
        <v>15</v>
      </c>
      <c r="AB17" s="15">
        <v>9</v>
      </c>
      <c r="AC17" s="15">
        <v>20</v>
      </c>
      <c r="AD17" s="14">
        <v>800</v>
      </c>
      <c r="AE17" s="19">
        <v>2</v>
      </c>
      <c r="AF17" s="19" t="s">
        <v>79</v>
      </c>
      <c r="AG17" s="20">
        <v>1</v>
      </c>
      <c r="AH17" s="19">
        <v>0.9</v>
      </c>
      <c r="AI17" s="19">
        <v>120</v>
      </c>
      <c r="AJ17" s="19">
        <v>7</v>
      </c>
      <c r="AK17" s="19">
        <v>230</v>
      </c>
      <c r="AL17" s="19">
        <v>1</v>
      </c>
      <c r="AM17" s="19">
        <v>20</v>
      </c>
      <c r="AN17" s="19">
        <v>440</v>
      </c>
      <c r="AO17" s="19">
        <v>1100</v>
      </c>
      <c r="AP17" s="19">
        <v>20</v>
      </c>
      <c r="AQ17" s="19">
        <v>1.3</v>
      </c>
      <c r="AR17" s="19">
        <v>5.5</v>
      </c>
      <c r="AS17" s="14">
        <v>5</v>
      </c>
      <c r="AT17" s="46" t="str">
        <f t="shared" si="10"/>
        <v>1335</v>
      </c>
      <c r="AU17" s="46" t="str">
        <f t="shared" si="7"/>
        <v>1500</v>
      </c>
      <c r="AV17" s="47">
        <f t="shared" si="4"/>
        <v>1335</v>
      </c>
      <c r="AW17" s="47">
        <f t="shared" si="1"/>
        <v>1500</v>
      </c>
      <c r="AX17" s="48">
        <f>SUMIFS(Pop!G$8:G$314,Pop!F$8:F$314,Synthesis!AS17,Pop!E$8:E$314,Synthesis!A17)</f>
        <v>44390</v>
      </c>
      <c r="AY17" s="48">
        <f t="shared" si="5"/>
        <v>59260650</v>
      </c>
      <c r="AZ17" s="48">
        <f t="shared" si="6"/>
        <v>66585000</v>
      </c>
      <c r="BA17" s="66">
        <f t="shared" si="2"/>
        <v>0.21333833999999999</v>
      </c>
      <c r="BB17" s="66">
        <f t="shared" si="3"/>
        <v>0.239706</v>
      </c>
      <c r="BC17" s="48">
        <f t="shared" si="8"/>
        <v>39507.1</v>
      </c>
      <c r="BD17" s="48">
        <f t="shared" si="9"/>
        <v>39507.1</v>
      </c>
    </row>
    <row r="18" spans="1:56" s="4" customFormat="1" ht="60" customHeight="1">
      <c r="A18" s="6" t="s">
        <v>76</v>
      </c>
      <c r="B18" s="10" t="s">
        <v>118</v>
      </c>
      <c r="C18" s="14" t="s">
        <v>119</v>
      </c>
      <c r="D18" s="14" t="s">
        <v>84</v>
      </c>
      <c r="E18" s="14">
        <v>16</v>
      </c>
      <c r="F18" s="14" t="s">
        <v>92</v>
      </c>
      <c r="G18" s="14">
        <v>0.5</v>
      </c>
      <c r="H18" s="14">
        <v>250</v>
      </c>
      <c r="I18" s="16" t="s">
        <v>79</v>
      </c>
      <c r="J18" s="14">
        <v>4</v>
      </c>
      <c r="K18" s="14" t="s">
        <v>79</v>
      </c>
      <c r="L18" s="14" t="s">
        <v>95</v>
      </c>
      <c r="M18" s="14">
        <v>0.91</v>
      </c>
      <c r="N18" s="14">
        <v>0</v>
      </c>
      <c r="O18" s="14" t="s">
        <v>86</v>
      </c>
      <c r="P18" s="14" t="s">
        <v>120</v>
      </c>
      <c r="Q18" s="15">
        <v>25</v>
      </c>
      <c r="R18" s="15">
        <v>2.5</v>
      </c>
      <c r="S18" s="15">
        <v>200</v>
      </c>
      <c r="T18" s="15">
        <v>1.6</v>
      </c>
      <c r="U18" s="15">
        <v>4</v>
      </c>
      <c r="V18" s="15">
        <v>1</v>
      </c>
      <c r="W18" s="15">
        <v>0.1</v>
      </c>
      <c r="X18" s="15">
        <v>400</v>
      </c>
      <c r="Y18" s="15">
        <v>1</v>
      </c>
      <c r="Z18" s="15">
        <v>45</v>
      </c>
      <c r="AA18" s="15">
        <v>15</v>
      </c>
      <c r="AB18" s="15">
        <v>9</v>
      </c>
      <c r="AC18" s="15">
        <v>30</v>
      </c>
      <c r="AD18" s="14">
        <v>800</v>
      </c>
      <c r="AE18" s="19">
        <v>2.6</v>
      </c>
      <c r="AF18" s="19" t="s">
        <v>79</v>
      </c>
      <c r="AG18" s="20">
        <v>1</v>
      </c>
      <c r="AH18" s="19">
        <v>1.4</v>
      </c>
      <c r="AI18" s="19">
        <v>120</v>
      </c>
      <c r="AJ18" s="19">
        <v>11</v>
      </c>
      <c r="AK18" s="19">
        <v>230</v>
      </c>
      <c r="AL18" s="19">
        <v>1.5</v>
      </c>
      <c r="AM18" s="19">
        <v>30</v>
      </c>
      <c r="AN18" s="19">
        <v>440</v>
      </c>
      <c r="AO18" s="19">
        <v>1800</v>
      </c>
      <c r="AP18" s="19">
        <v>35</v>
      </c>
      <c r="AQ18" s="19">
        <v>1.7</v>
      </c>
      <c r="AR18" s="19">
        <v>7.4</v>
      </c>
      <c r="AS18" s="14">
        <v>6</v>
      </c>
      <c r="AT18" s="46" t="str">
        <f t="shared" si="10"/>
        <v>1591</v>
      </c>
      <c r="AU18" s="46" t="str">
        <f t="shared" si="7"/>
        <v>1818</v>
      </c>
      <c r="AV18" s="47">
        <f t="shared" si="4"/>
        <v>1591</v>
      </c>
      <c r="AW18" s="47">
        <f t="shared" si="1"/>
        <v>1818</v>
      </c>
      <c r="AX18" s="48">
        <f>SUMIFS(Pop!G$8:G$314,Pop!F$8:F$314,Synthesis!AS18,Pop!E$8:E$314,Synthesis!A18)</f>
        <v>44470</v>
      </c>
      <c r="AY18" s="48">
        <f t="shared" si="5"/>
        <v>70751770</v>
      </c>
      <c r="AZ18" s="48">
        <f t="shared" si="6"/>
        <v>80846460</v>
      </c>
      <c r="BA18" s="66">
        <f t="shared" si="2"/>
        <v>0.25470637200000001</v>
      </c>
      <c r="BB18" s="66">
        <f t="shared" si="3"/>
        <v>0.29104725599999998</v>
      </c>
      <c r="BC18" s="48">
        <f t="shared" si="8"/>
        <v>40467.700000000004</v>
      </c>
      <c r="BD18" s="48">
        <f t="shared" si="9"/>
        <v>40467.700000000004</v>
      </c>
    </row>
    <row r="19" spans="1:56" s="4" customFormat="1" ht="60" customHeight="1">
      <c r="A19" s="6" t="s">
        <v>76</v>
      </c>
      <c r="B19" s="10" t="s">
        <v>121</v>
      </c>
      <c r="C19" s="14" t="s">
        <v>119</v>
      </c>
      <c r="D19" s="14" t="s">
        <v>84</v>
      </c>
      <c r="E19" s="14">
        <v>16</v>
      </c>
      <c r="F19" s="14" t="s">
        <v>92</v>
      </c>
      <c r="G19" s="14">
        <v>0.5</v>
      </c>
      <c r="H19" s="14">
        <v>250</v>
      </c>
      <c r="I19" s="16" t="s">
        <v>79</v>
      </c>
      <c r="J19" s="14">
        <v>4</v>
      </c>
      <c r="K19" s="14" t="s">
        <v>79</v>
      </c>
      <c r="L19" s="14" t="s">
        <v>95</v>
      </c>
      <c r="M19" s="14">
        <v>0.92</v>
      </c>
      <c r="N19" s="14">
        <v>0</v>
      </c>
      <c r="O19" s="14" t="s">
        <v>86</v>
      </c>
      <c r="P19" s="14" t="s">
        <v>120</v>
      </c>
      <c r="Q19" s="15">
        <v>25</v>
      </c>
      <c r="R19" s="15">
        <v>2.5</v>
      </c>
      <c r="S19" s="15">
        <v>200</v>
      </c>
      <c r="T19" s="15">
        <v>1.6</v>
      </c>
      <c r="U19" s="15">
        <v>4</v>
      </c>
      <c r="V19" s="15">
        <v>1</v>
      </c>
      <c r="W19" s="15">
        <v>0.1</v>
      </c>
      <c r="X19" s="15">
        <v>400</v>
      </c>
      <c r="Y19" s="15">
        <v>1</v>
      </c>
      <c r="Z19" s="15">
        <v>45</v>
      </c>
      <c r="AA19" s="15">
        <v>15</v>
      </c>
      <c r="AB19" s="15">
        <v>9</v>
      </c>
      <c r="AC19" s="15">
        <v>30</v>
      </c>
      <c r="AD19" s="14">
        <v>800</v>
      </c>
      <c r="AE19" s="19">
        <v>2.6</v>
      </c>
      <c r="AF19" s="19" t="s">
        <v>79</v>
      </c>
      <c r="AG19" s="20">
        <v>1</v>
      </c>
      <c r="AH19" s="19">
        <v>1.4</v>
      </c>
      <c r="AI19" s="19">
        <v>120</v>
      </c>
      <c r="AJ19" s="19">
        <v>11</v>
      </c>
      <c r="AK19" s="19">
        <v>230</v>
      </c>
      <c r="AL19" s="19">
        <v>1.5</v>
      </c>
      <c r="AM19" s="19">
        <v>30</v>
      </c>
      <c r="AN19" s="19">
        <v>440</v>
      </c>
      <c r="AO19" s="19">
        <v>1800</v>
      </c>
      <c r="AP19" s="19">
        <v>35</v>
      </c>
      <c r="AQ19" s="19">
        <v>1.7</v>
      </c>
      <c r="AR19" s="19">
        <v>7.4</v>
      </c>
      <c r="AS19" s="14">
        <v>7</v>
      </c>
      <c r="AT19" s="46" t="str">
        <f t="shared" si="10"/>
        <v>1591</v>
      </c>
      <c r="AU19" s="46" t="str">
        <f t="shared" si="7"/>
        <v>1818</v>
      </c>
      <c r="AV19" s="47">
        <f t="shared" si="4"/>
        <v>1591</v>
      </c>
      <c r="AW19" s="47">
        <f t="shared" si="1"/>
        <v>1818</v>
      </c>
      <c r="AX19" s="48">
        <f>SUMIFS(Pop!G$8:G$314,Pop!F$8:F$314,Synthesis!AS19,Pop!E$8:E$314,Synthesis!A19)</f>
        <v>45473</v>
      </c>
      <c r="AY19" s="48">
        <f t="shared" si="5"/>
        <v>72347543</v>
      </c>
      <c r="AZ19" s="48">
        <f t="shared" si="6"/>
        <v>82669914</v>
      </c>
      <c r="BA19" s="66">
        <f t="shared" si="2"/>
        <v>0.26045115480000003</v>
      </c>
      <c r="BB19" s="66">
        <f t="shared" si="3"/>
        <v>0.29761169040000002</v>
      </c>
      <c r="BC19" s="48">
        <f t="shared" si="8"/>
        <v>41835.160000000003</v>
      </c>
      <c r="BD19" s="48">
        <f t="shared" si="9"/>
        <v>41835.160000000003</v>
      </c>
    </row>
    <row r="20" spans="1:56" s="4" customFormat="1" ht="60" customHeight="1">
      <c r="A20" s="6" t="s">
        <v>76</v>
      </c>
      <c r="B20" s="10" t="s">
        <v>122</v>
      </c>
      <c r="C20" s="14" t="s">
        <v>119</v>
      </c>
      <c r="D20" s="14" t="s">
        <v>84</v>
      </c>
      <c r="E20" s="14">
        <v>16</v>
      </c>
      <c r="F20" s="14" t="s">
        <v>92</v>
      </c>
      <c r="G20" s="14">
        <v>0.5</v>
      </c>
      <c r="H20" s="14">
        <v>250</v>
      </c>
      <c r="I20" s="16" t="s">
        <v>79</v>
      </c>
      <c r="J20" s="14">
        <v>4</v>
      </c>
      <c r="K20" s="14" t="s">
        <v>79</v>
      </c>
      <c r="L20" s="14" t="s">
        <v>95</v>
      </c>
      <c r="M20" s="14">
        <v>0.92</v>
      </c>
      <c r="N20" s="14">
        <v>0</v>
      </c>
      <c r="O20" s="14" t="s">
        <v>86</v>
      </c>
      <c r="P20" s="14" t="s">
        <v>120</v>
      </c>
      <c r="Q20" s="15">
        <v>25</v>
      </c>
      <c r="R20" s="15">
        <v>2.5</v>
      </c>
      <c r="S20" s="15">
        <v>200</v>
      </c>
      <c r="T20" s="15">
        <v>1.6</v>
      </c>
      <c r="U20" s="15">
        <v>4</v>
      </c>
      <c r="V20" s="15">
        <v>1</v>
      </c>
      <c r="W20" s="15">
        <v>0.1</v>
      </c>
      <c r="X20" s="15">
        <v>400</v>
      </c>
      <c r="Y20" s="15">
        <v>1</v>
      </c>
      <c r="Z20" s="15">
        <v>45</v>
      </c>
      <c r="AA20" s="15">
        <v>15</v>
      </c>
      <c r="AB20" s="15">
        <v>9</v>
      </c>
      <c r="AC20" s="15">
        <v>30</v>
      </c>
      <c r="AD20" s="14">
        <v>800</v>
      </c>
      <c r="AE20" s="19">
        <v>2.6</v>
      </c>
      <c r="AF20" s="19" t="s">
        <v>79</v>
      </c>
      <c r="AG20" s="20">
        <v>1</v>
      </c>
      <c r="AH20" s="19">
        <v>1.4</v>
      </c>
      <c r="AI20" s="19">
        <v>120</v>
      </c>
      <c r="AJ20" s="19">
        <v>11</v>
      </c>
      <c r="AK20" s="19">
        <v>230</v>
      </c>
      <c r="AL20" s="19">
        <v>1.5</v>
      </c>
      <c r="AM20" s="19">
        <v>30</v>
      </c>
      <c r="AN20" s="19">
        <v>440</v>
      </c>
      <c r="AO20" s="19">
        <v>1800</v>
      </c>
      <c r="AP20" s="19">
        <v>35</v>
      </c>
      <c r="AQ20" s="19">
        <v>1.7</v>
      </c>
      <c r="AR20" s="19">
        <v>7.4</v>
      </c>
      <c r="AS20" s="14">
        <v>8</v>
      </c>
      <c r="AT20" s="46" t="str">
        <f t="shared" si="10"/>
        <v>1591</v>
      </c>
      <c r="AU20" s="46" t="str">
        <f t="shared" si="7"/>
        <v>1818</v>
      </c>
      <c r="AV20" s="47">
        <f t="shared" si="4"/>
        <v>1591</v>
      </c>
      <c r="AW20" s="47">
        <f t="shared" si="1"/>
        <v>1818</v>
      </c>
      <c r="AX20" s="48">
        <f>SUMIFS(Pop!G$8:G$314,Pop!F$8:F$314,Synthesis!AS20,Pop!E$8:E$314,Synthesis!A20)</f>
        <v>44721</v>
      </c>
      <c r="AY20" s="48">
        <f t="shared" si="5"/>
        <v>71151111</v>
      </c>
      <c r="AZ20" s="48">
        <f t="shared" si="6"/>
        <v>81302778</v>
      </c>
      <c r="BA20" s="66">
        <f t="shared" si="2"/>
        <v>0.25614399960000001</v>
      </c>
      <c r="BB20" s="66">
        <f t="shared" si="3"/>
        <v>0.29269000080000002</v>
      </c>
      <c r="BC20" s="48">
        <f t="shared" si="8"/>
        <v>41143.32</v>
      </c>
      <c r="BD20" s="48">
        <f t="shared" si="9"/>
        <v>41143.32</v>
      </c>
    </row>
    <row r="21" spans="1:56" s="4" customFormat="1" ht="60" customHeight="1">
      <c r="A21" s="6" t="s">
        <v>76</v>
      </c>
      <c r="B21" s="10" t="s">
        <v>123</v>
      </c>
      <c r="C21" s="14" t="s">
        <v>119</v>
      </c>
      <c r="D21" s="14" t="s">
        <v>84</v>
      </c>
      <c r="E21" s="14">
        <v>16</v>
      </c>
      <c r="F21" s="14" t="s">
        <v>92</v>
      </c>
      <c r="G21" s="14">
        <v>0.5</v>
      </c>
      <c r="H21" s="14">
        <v>250</v>
      </c>
      <c r="I21" s="16" t="s">
        <v>79</v>
      </c>
      <c r="J21" s="14">
        <v>4</v>
      </c>
      <c r="K21" s="14" t="s">
        <v>79</v>
      </c>
      <c r="L21" s="14" t="s">
        <v>95</v>
      </c>
      <c r="M21" s="14">
        <v>0.91</v>
      </c>
      <c r="N21" s="14">
        <v>0</v>
      </c>
      <c r="O21" s="14" t="s">
        <v>86</v>
      </c>
      <c r="P21" s="14" t="s">
        <v>120</v>
      </c>
      <c r="Q21" s="15">
        <v>25</v>
      </c>
      <c r="R21" s="15">
        <v>2.5</v>
      </c>
      <c r="S21" s="15">
        <v>200</v>
      </c>
      <c r="T21" s="15">
        <v>1.6</v>
      </c>
      <c r="U21" s="15">
        <v>4</v>
      </c>
      <c r="V21" s="15">
        <v>1</v>
      </c>
      <c r="W21" s="15">
        <v>0.1</v>
      </c>
      <c r="X21" s="15">
        <v>400</v>
      </c>
      <c r="Y21" s="15">
        <v>1</v>
      </c>
      <c r="Z21" s="15">
        <v>45</v>
      </c>
      <c r="AA21" s="15">
        <v>15</v>
      </c>
      <c r="AB21" s="15">
        <v>9</v>
      </c>
      <c r="AC21" s="15">
        <v>30</v>
      </c>
      <c r="AD21" s="14">
        <v>800</v>
      </c>
      <c r="AE21" s="19">
        <v>2.6</v>
      </c>
      <c r="AF21" s="19" t="s">
        <v>79</v>
      </c>
      <c r="AG21" s="20">
        <v>1</v>
      </c>
      <c r="AH21" s="19">
        <v>1.4</v>
      </c>
      <c r="AI21" s="19">
        <v>120</v>
      </c>
      <c r="AJ21" s="19">
        <v>11</v>
      </c>
      <c r="AK21" s="19">
        <v>230</v>
      </c>
      <c r="AL21" s="19">
        <v>1.5</v>
      </c>
      <c r="AM21" s="19">
        <v>30</v>
      </c>
      <c r="AN21" s="19">
        <v>440</v>
      </c>
      <c r="AO21" s="19">
        <v>1800</v>
      </c>
      <c r="AP21" s="19">
        <v>35</v>
      </c>
      <c r="AQ21" s="19">
        <v>1.7</v>
      </c>
      <c r="AR21" s="19">
        <v>7.4</v>
      </c>
      <c r="AS21" s="14">
        <v>9</v>
      </c>
      <c r="AT21" s="46" t="str">
        <f t="shared" si="10"/>
        <v>1591</v>
      </c>
      <c r="AU21" s="46" t="str">
        <f t="shared" si="7"/>
        <v>1818</v>
      </c>
      <c r="AV21" s="47">
        <f t="shared" si="4"/>
        <v>1591</v>
      </c>
      <c r="AW21" s="47">
        <f t="shared" si="1"/>
        <v>1818</v>
      </c>
      <c r="AX21" s="48">
        <f>SUMIFS(Pop!G$8:G$314,Pop!F$8:F$314,Synthesis!AS21,Pop!E$8:E$314,Synthesis!A21)</f>
        <v>44754</v>
      </c>
      <c r="AY21" s="48">
        <f t="shared" si="5"/>
        <v>71203614</v>
      </c>
      <c r="AZ21" s="48">
        <f t="shared" si="6"/>
        <v>81362772</v>
      </c>
      <c r="BA21" s="66">
        <f t="shared" si="2"/>
        <v>0.25633301040000001</v>
      </c>
      <c r="BB21" s="66">
        <f t="shared" si="3"/>
        <v>0.2929059792</v>
      </c>
      <c r="BC21" s="48">
        <f t="shared" si="8"/>
        <v>40726.14</v>
      </c>
      <c r="BD21" s="48">
        <f t="shared" si="9"/>
        <v>40726.14</v>
      </c>
    </row>
    <row r="22" spans="1:56" s="4" customFormat="1" ht="61.5" customHeight="1">
      <c r="A22" s="6" t="s">
        <v>76</v>
      </c>
      <c r="B22" s="10" t="s">
        <v>124</v>
      </c>
      <c r="C22" s="14" t="s">
        <v>125</v>
      </c>
      <c r="D22" s="14" t="s">
        <v>84</v>
      </c>
      <c r="E22" s="14">
        <v>19</v>
      </c>
      <c r="F22" s="14" t="s">
        <v>92</v>
      </c>
      <c r="G22" s="14">
        <v>0.5</v>
      </c>
      <c r="H22" s="14">
        <v>250</v>
      </c>
      <c r="I22" s="16" t="s">
        <v>79</v>
      </c>
      <c r="J22" s="14">
        <v>4</v>
      </c>
      <c r="K22" s="14" t="s">
        <v>79</v>
      </c>
      <c r="L22" s="14" t="s">
        <v>95</v>
      </c>
      <c r="M22" s="14">
        <v>0.9</v>
      </c>
      <c r="N22" s="14">
        <v>0</v>
      </c>
      <c r="O22" s="14" t="s">
        <v>86</v>
      </c>
      <c r="P22" s="14">
        <v>1900</v>
      </c>
      <c r="Q22" s="15">
        <v>35</v>
      </c>
      <c r="R22" s="15">
        <v>3.5</v>
      </c>
      <c r="S22" s="15">
        <v>270</v>
      </c>
      <c r="T22" s="15">
        <v>1.6</v>
      </c>
      <c r="U22" s="15">
        <v>5</v>
      </c>
      <c r="V22" s="15">
        <v>1.4</v>
      </c>
      <c r="W22" s="15">
        <v>0.1</v>
      </c>
      <c r="X22" s="15">
        <v>600</v>
      </c>
      <c r="Y22" s="15">
        <v>1.4</v>
      </c>
      <c r="Z22" s="15">
        <v>70</v>
      </c>
      <c r="AA22" s="15">
        <v>15</v>
      </c>
      <c r="AB22" s="15">
        <v>11</v>
      </c>
      <c r="AC22" s="15">
        <v>45</v>
      </c>
      <c r="AD22" s="14">
        <v>1150</v>
      </c>
      <c r="AE22" s="19">
        <v>3.1</v>
      </c>
      <c r="AF22" s="19" t="s">
        <v>79</v>
      </c>
      <c r="AG22" s="19">
        <v>1.1000000000000001</v>
      </c>
      <c r="AH22" s="19">
        <v>2.2999999999999998</v>
      </c>
      <c r="AI22" s="19">
        <v>120</v>
      </c>
      <c r="AJ22" s="19">
        <v>13</v>
      </c>
      <c r="AK22" s="19">
        <v>250</v>
      </c>
      <c r="AL22" s="19">
        <v>2</v>
      </c>
      <c r="AM22" s="19">
        <v>45</v>
      </c>
      <c r="AN22" s="19">
        <v>640</v>
      </c>
      <c r="AO22" s="19">
        <v>2700</v>
      </c>
      <c r="AP22" s="19">
        <v>55</v>
      </c>
      <c r="AQ22" s="19">
        <v>2</v>
      </c>
      <c r="AR22" s="19">
        <v>10.7</v>
      </c>
      <c r="AS22" s="14">
        <v>10</v>
      </c>
      <c r="AT22" s="46" t="str">
        <f t="shared" si="10"/>
        <v>1908</v>
      </c>
      <c r="AU22" s="46" t="str">
        <f t="shared" si="7"/>
        <v>2175</v>
      </c>
      <c r="AV22" s="47">
        <f t="shared" si="4"/>
        <v>1908</v>
      </c>
      <c r="AW22" s="47">
        <f t="shared" si="1"/>
        <v>2175</v>
      </c>
      <c r="AX22" s="48">
        <f>SUMIFS(Pop!G$8:G$314,Pop!F$8:F$314,Synthesis!AS22,Pop!E$8:E$314,Synthesis!A22)</f>
        <v>43916</v>
      </c>
      <c r="AY22" s="48">
        <f t="shared" si="5"/>
        <v>83791728</v>
      </c>
      <c r="AZ22" s="48">
        <f t="shared" si="6"/>
        <v>95517300</v>
      </c>
      <c r="BA22" s="66">
        <f t="shared" si="2"/>
        <v>0.30165022080000004</v>
      </c>
      <c r="BB22" s="66">
        <f t="shared" si="3"/>
        <v>0.34386228000000002</v>
      </c>
      <c r="BC22" s="48">
        <f t="shared" si="8"/>
        <v>39524.400000000001</v>
      </c>
      <c r="BD22" s="48">
        <f t="shared" si="9"/>
        <v>39524.400000000001</v>
      </c>
    </row>
    <row r="23" spans="1:56" s="4" customFormat="1" ht="61.5" customHeight="1">
      <c r="A23" s="6" t="s">
        <v>76</v>
      </c>
      <c r="B23" s="10" t="s">
        <v>126</v>
      </c>
      <c r="C23" s="14" t="s">
        <v>125</v>
      </c>
      <c r="D23" s="14" t="s">
        <v>84</v>
      </c>
      <c r="E23" s="14">
        <v>19</v>
      </c>
      <c r="F23" s="14" t="s">
        <v>92</v>
      </c>
      <c r="G23" s="14">
        <v>0.5</v>
      </c>
      <c r="H23" s="14">
        <v>250</v>
      </c>
      <c r="I23" s="16" t="s">
        <v>79</v>
      </c>
      <c r="J23" s="14">
        <v>4</v>
      </c>
      <c r="K23" s="14" t="s">
        <v>79</v>
      </c>
      <c r="L23" s="14" t="s">
        <v>95</v>
      </c>
      <c r="M23" s="14">
        <v>0.89</v>
      </c>
      <c r="N23" s="14">
        <v>0</v>
      </c>
      <c r="O23" s="14" t="s">
        <v>86</v>
      </c>
      <c r="P23" s="14">
        <v>1900</v>
      </c>
      <c r="Q23" s="15">
        <v>35</v>
      </c>
      <c r="R23" s="15">
        <v>3.5</v>
      </c>
      <c r="S23" s="15">
        <v>270</v>
      </c>
      <c r="T23" s="15">
        <v>1.6</v>
      </c>
      <c r="U23" s="15">
        <v>5</v>
      </c>
      <c r="V23" s="15">
        <v>1.4</v>
      </c>
      <c r="W23" s="15">
        <v>0.1</v>
      </c>
      <c r="X23" s="15">
        <v>600</v>
      </c>
      <c r="Y23" s="15">
        <v>1.4</v>
      </c>
      <c r="Z23" s="15">
        <v>70</v>
      </c>
      <c r="AA23" s="15">
        <v>15</v>
      </c>
      <c r="AB23" s="15">
        <v>11</v>
      </c>
      <c r="AC23" s="15">
        <v>45</v>
      </c>
      <c r="AD23" s="14">
        <v>1150</v>
      </c>
      <c r="AE23" s="19">
        <v>3.1</v>
      </c>
      <c r="AF23" s="19" t="s">
        <v>79</v>
      </c>
      <c r="AG23" s="19">
        <v>1.1000000000000001</v>
      </c>
      <c r="AH23" s="19">
        <v>2.2999999999999998</v>
      </c>
      <c r="AI23" s="19">
        <v>120</v>
      </c>
      <c r="AJ23" s="19">
        <v>13</v>
      </c>
      <c r="AK23" s="19">
        <v>250</v>
      </c>
      <c r="AL23" s="19">
        <v>2</v>
      </c>
      <c r="AM23" s="19">
        <v>45</v>
      </c>
      <c r="AN23" s="19">
        <v>640</v>
      </c>
      <c r="AO23" s="19">
        <v>2700</v>
      </c>
      <c r="AP23" s="19">
        <v>55</v>
      </c>
      <c r="AQ23" s="19">
        <v>2</v>
      </c>
      <c r="AR23" s="19">
        <v>10.7</v>
      </c>
      <c r="AS23" s="14">
        <v>11</v>
      </c>
      <c r="AT23" s="46" t="str">
        <f t="shared" si="10"/>
        <v>1908</v>
      </c>
      <c r="AU23" s="46" t="str">
        <f t="shared" si="7"/>
        <v>2175</v>
      </c>
      <c r="AV23" s="47">
        <f t="shared" si="4"/>
        <v>1908</v>
      </c>
      <c r="AW23" s="47">
        <f t="shared" si="1"/>
        <v>2175</v>
      </c>
      <c r="AX23" s="48">
        <f>SUMIFS(Pop!G$8:G$314,Pop!F$8:F$314,Synthesis!AS23,Pop!E$8:E$314,Synthesis!A23)</f>
        <v>44183</v>
      </c>
      <c r="AY23" s="48">
        <f t="shared" si="5"/>
        <v>84301164</v>
      </c>
      <c r="AZ23" s="48">
        <f t="shared" si="6"/>
        <v>96098025</v>
      </c>
      <c r="BA23" s="66">
        <f t="shared" si="2"/>
        <v>0.30348419040000002</v>
      </c>
      <c r="BB23" s="66">
        <f t="shared" si="3"/>
        <v>0.34595289000000001</v>
      </c>
      <c r="BC23" s="48">
        <f t="shared" si="8"/>
        <v>39322.870000000003</v>
      </c>
      <c r="BD23" s="48">
        <f t="shared" si="9"/>
        <v>39322.870000000003</v>
      </c>
    </row>
    <row r="24" spans="1:56" s="4" customFormat="1" ht="61.5" customHeight="1">
      <c r="A24" s="6" t="s">
        <v>76</v>
      </c>
      <c r="B24" s="10" t="s">
        <v>127</v>
      </c>
      <c r="C24" s="14" t="s">
        <v>125</v>
      </c>
      <c r="D24" s="14" t="s">
        <v>84</v>
      </c>
      <c r="E24" s="14">
        <v>19</v>
      </c>
      <c r="F24" s="14" t="s">
        <v>92</v>
      </c>
      <c r="G24" s="14">
        <v>0.5</v>
      </c>
      <c r="H24" s="14">
        <v>250</v>
      </c>
      <c r="I24" s="16" t="s">
        <v>79</v>
      </c>
      <c r="J24" s="14">
        <v>4</v>
      </c>
      <c r="K24" s="14" t="s">
        <v>79</v>
      </c>
      <c r="L24" s="14" t="s">
        <v>95</v>
      </c>
      <c r="M24" s="14">
        <v>0.88</v>
      </c>
      <c r="N24" s="14">
        <v>0</v>
      </c>
      <c r="O24" s="14" t="s">
        <v>86</v>
      </c>
      <c r="P24" s="14">
        <v>1900</v>
      </c>
      <c r="Q24" s="15">
        <v>35</v>
      </c>
      <c r="R24" s="15">
        <v>3.5</v>
      </c>
      <c r="S24" s="15">
        <v>270</v>
      </c>
      <c r="T24" s="15">
        <v>1.6</v>
      </c>
      <c r="U24" s="15">
        <v>5</v>
      </c>
      <c r="V24" s="15">
        <v>1.4</v>
      </c>
      <c r="W24" s="15">
        <v>0.1</v>
      </c>
      <c r="X24" s="15">
        <v>600</v>
      </c>
      <c r="Y24" s="15">
        <v>1.4</v>
      </c>
      <c r="Z24" s="15">
        <v>70</v>
      </c>
      <c r="AA24" s="15">
        <v>15</v>
      </c>
      <c r="AB24" s="15">
        <v>11</v>
      </c>
      <c r="AC24" s="15">
        <v>45</v>
      </c>
      <c r="AD24" s="14">
        <v>1150</v>
      </c>
      <c r="AE24" s="19">
        <v>3.1</v>
      </c>
      <c r="AF24" s="19" t="s">
        <v>79</v>
      </c>
      <c r="AG24" s="19">
        <v>1.1000000000000001</v>
      </c>
      <c r="AH24" s="19">
        <v>2.2999999999999998</v>
      </c>
      <c r="AI24" s="19">
        <v>150</v>
      </c>
      <c r="AJ24" s="19">
        <v>13</v>
      </c>
      <c r="AK24" s="19">
        <v>250</v>
      </c>
      <c r="AL24" s="19">
        <v>2</v>
      </c>
      <c r="AM24" s="19">
        <v>45</v>
      </c>
      <c r="AN24" s="19">
        <v>640</v>
      </c>
      <c r="AO24" s="19">
        <v>2700</v>
      </c>
      <c r="AP24" s="19">
        <v>55</v>
      </c>
      <c r="AQ24" s="19">
        <v>2</v>
      </c>
      <c r="AR24" s="19">
        <v>10.7</v>
      </c>
      <c r="AS24" s="14">
        <v>12</v>
      </c>
      <c r="AT24" s="46" t="str">
        <f t="shared" si="10"/>
        <v>1908</v>
      </c>
      <c r="AU24" s="46" t="str">
        <f t="shared" si="7"/>
        <v>2175</v>
      </c>
      <c r="AV24" s="47">
        <f t="shared" si="4"/>
        <v>1908</v>
      </c>
      <c r="AW24" s="47">
        <f t="shared" si="1"/>
        <v>2175</v>
      </c>
      <c r="AX24" s="48">
        <f>SUMIFS(Pop!G$8:G$314,Pop!F$8:F$314,Synthesis!AS24,Pop!E$8:E$314,Synthesis!A24)</f>
        <v>43871</v>
      </c>
      <c r="AY24" s="48">
        <f t="shared" si="5"/>
        <v>83705868</v>
      </c>
      <c r="AZ24" s="48">
        <f t="shared" si="6"/>
        <v>95419425</v>
      </c>
      <c r="BA24" s="66">
        <f t="shared" si="2"/>
        <v>0.30134112480000003</v>
      </c>
      <c r="BB24" s="66">
        <f t="shared" si="3"/>
        <v>0.34350993000000002</v>
      </c>
      <c r="BC24" s="48">
        <f t="shared" si="8"/>
        <v>38606.480000000003</v>
      </c>
      <c r="BD24" s="48">
        <f t="shared" si="9"/>
        <v>38606.480000000003</v>
      </c>
    </row>
    <row r="25" spans="1:56" s="4" customFormat="1" ht="61.5" customHeight="1">
      <c r="A25" s="6" t="s">
        <v>76</v>
      </c>
      <c r="B25" s="10" t="s">
        <v>128</v>
      </c>
      <c r="C25" s="14" t="s">
        <v>125</v>
      </c>
      <c r="D25" s="14" t="s">
        <v>84</v>
      </c>
      <c r="E25" s="14">
        <v>19</v>
      </c>
      <c r="F25" s="14" t="s">
        <v>92</v>
      </c>
      <c r="G25" s="14">
        <v>0.5</v>
      </c>
      <c r="H25" s="14">
        <v>250</v>
      </c>
      <c r="I25" s="16" t="s">
        <v>79</v>
      </c>
      <c r="J25" s="14">
        <v>4</v>
      </c>
      <c r="K25" s="14" t="s">
        <v>79</v>
      </c>
      <c r="L25" s="14" t="s">
        <v>95</v>
      </c>
      <c r="M25" s="14">
        <v>0.87</v>
      </c>
      <c r="N25" s="14">
        <v>0</v>
      </c>
      <c r="O25" s="14" t="s">
        <v>86</v>
      </c>
      <c r="P25" s="14">
        <v>1900</v>
      </c>
      <c r="Q25" s="15">
        <v>35</v>
      </c>
      <c r="R25" s="15">
        <v>3.5</v>
      </c>
      <c r="S25" s="15">
        <v>270</v>
      </c>
      <c r="T25" s="15">
        <v>1.6</v>
      </c>
      <c r="U25" s="15">
        <v>5</v>
      </c>
      <c r="V25" s="15">
        <v>1.4</v>
      </c>
      <c r="W25" s="15">
        <v>0.1</v>
      </c>
      <c r="X25" s="15">
        <v>600</v>
      </c>
      <c r="Y25" s="15">
        <v>1.4</v>
      </c>
      <c r="Z25" s="15">
        <v>70</v>
      </c>
      <c r="AA25" s="15">
        <v>15</v>
      </c>
      <c r="AB25" s="15">
        <v>11</v>
      </c>
      <c r="AC25" s="15">
        <v>45</v>
      </c>
      <c r="AD25" s="14">
        <v>1150</v>
      </c>
      <c r="AE25" s="19">
        <v>3.1</v>
      </c>
      <c r="AF25" s="19" t="s">
        <v>79</v>
      </c>
      <c r="AG25" s="19">
        <v>1.1000000000000001</v>
      </c>
      <c r="AH25" s="19">
        <v>2.2999999999999998</v>
      </c>
      <c r="AI25" s="19">
        <v>150</v>
      </c>
      <c r="AJ25" s="19">
        <v>13</v>
      </c>
      <c r="AK25" s="19">
        <v>250</v>
      </c>
      <c r="AL25" s="19">
        <v>2</v>
      </c>
      <c r="AM25" s="19">
        <v>45</v>
      </c>
      <c r="AN25" s="19">
        <v>640</v>
      </c>
      <c r="AO25" s="19">
        <v>2700</v>
      </c>
      <c r="AP25" s="19">
        <v>55</v>
      </c>
      <c r="AQ25" s="19">
        <v>2</v>
      </c>
      <c r="AR25" s="19">
        <v>10.7</v>
      </c>
      <c r="AS25" s="14">
        <v>13</v>
      </c>
      <c r="AT25" s="46" t="str">
        <f t="shared" si="10"/>
        <v>1908</v>
      </c>
      <c r="AU25" s="46" t="str">
        <f t="shared" si="7"/>
        <v>2175</v>
      </c>
      <c r="AV25" s="47">
        <f t="shared" si="4"/>
        <v>1908</v>
      </c>
      <c r="AW25" s="47">
        <f t="shared" si="1"/>
        <v>2175</v>
      </c>
      <c r="AX25" s="48">
        <f>SUMIFS(Pop!G$8:G$314,Pop!F$8:F$314,Synthesis!AS25,Pop!E$8:E$314,Synthesis!A25)</f>
        <v>44763</v>
      </c>
      <c r="AY25" s="48">
        <f t="shared" si="5"/>
        <v>85407804</v>
      </c>
      <c r="AZ25" s="48">
        <f t="shared" si="6"/>
        <v>97359525</v>
      </c>
      <c r="BA25" s="66">
        <f t="shared" si="2"/>
        <v>0.30746809440000006</v>
      </c>
      <c r="BB25" s="66">
        <f t="shared" si="3"/>
        <v>0.35049428999999999</v>
      </c>
      <c r="BC25" s="48">
        <f t="shared" si="8"/>
        <v>38943.81</v>
      </c>
      <c r="BD25" s="48">
        <f t="shared" si="9"/>
        <v>38943.81</v>
      </c>
    </row>
    <row r="26" spans="1:56" s="4" customFormat="1" ht="60.75" customHeight="1">
      <c r="A26" s="6" t="s">
        <v>76</v>
      </c>
      <c r="B26" s="10" t="s">
        <v>129</v>
      </c>
      <c r="C26" s="14" t="s">
        <v>130</v>
      </c>
      <c r="D26" s="14" t="s">
        <v>84</v>
      </c>
      <c r="E26" s="14">
        <v>21</v>
      </c>
      <c r="F26" s="14" t="s">
        <v>92</v>
      </c>
      <c r="G26" s="14">
        <v>0.5</v>
      </c>
      <c r="H26" s="14">
        <v>250</v>
      </c>
      <c r="I26" s="16" t="s">
        <v>79</v>
      </c>
      <c r="J26" s="14">
        <v>4</v>
      </c>
      <c r="K26" s="14" t="s">
        <v>79</v>
      </c>
      <c r="L26" s="14" t="s">
        <v>95</v>
      </c>
      <c r="M26" s="14">
        <v>0.85</v>
      </c>
      <c r="N26" s="14">
        <v>0</v>
      </c>
      <c r="O26" s="14" t="s">
        <v>86</v>
      </c>
      <c r="P26" s="14">
        <v>2000</v>
      </c>
      <c r="Q26" s="15">
        <v>35</v>
      </c>
      <c r="R26" s="15">
        <v>4</v>
      </c>
      <c r="S26" s="15">
        <v>330</v>
      </c>
      <c r="T26" s="15">
        <v>1.6</v>
      </c>
      <c r="U26" s="15">
        <v>5</v>
      </c>
      <c r="V26" s="15">
        <v>1.6</v>
      </c>
      <c r="W26" s="15">
        <v>0.1</v>
      </c>
      <c r="X26" s="15">
        <v>650</v>
      </c>
      <c r="Y26" s="15">
        <v>1.6</v>
      </c>
      <c r="Z26" s="15">
        <v>90</v>
      </c>
      <c r="AA26" s="15">
        <v>15</v>
      </c>
      <c r="AB26" s="15">
        <v>11</v>
      </c>
      <c r="AC26" s="15">
        <v>65</v>
      </c>
      <c r="AD26" s="14">
        <v>1150</v>
      </c>
      <c r="AE26" s="19">
        <v>3.1</v>
      </c>
      <c r="AF26" s="19" t="s">
        <v>79</v>
      </c>
      <c r="AG26" s="19">
        <v>1.1000000000000001</v>
      </c>
      <c r="AH26" s="19">
        <v>2.8</v>
      </c>
      <c r="AI26" s="19">
        <v>150</v>
      </c>
      <c r="AJ26" s="19">
        <v>13</v>
      </c>
      <c r="AK26" s="19">
        <v>250</v>
      </c>
      <c r="AL26" s="19">
        <v>3</v>
      </c>
      <c r="AM26" s="19">
        <v>65</v>
      </c>
      <c r="AN26" s="19">
        <v>640</v>
      </c>
      <c r="AO26" s="19">
        <v>3500</v>
      </c>
      <c r="AP26" s="19">
        <v>70</v>
      </c>
      <c r="AQ26" s="19">
        <v>2</v>
      </c>
      <c r="AR26" s="19">
        <v>11.9</v>
      </c>
      <c r="AS26" s="14">
        <v>14</v>
      </c>
      <c r="AT26" s="46" t="str">
        <f t="shared" si="10"/>
        <v>2228</v>
      </c>
      <c r="AU26" s="46" t="str">
        <f t="shared" si="7"/>
        <v>2277</v>
      </c>
      <c r="AV26" s="47">
        <f t="shared" si="4"/>
        <v>2228</v>
      </c>
      <c r="AW26" s="47">
        <f t="shared" si="1"/>
        <v>2277</v>
      </c>
      <c r="AX26" s="48">
        <f>SUMIFS(Pop!G$8:G$314,Pop!F$8:F$314,Synthesis!AS26,Pop!E$8:E$314,Synthesis!A26)</f>
        <v>43887</v>
      </c>
      <c r="AY26" s="48">
        <f t="shared" si="5"/>
        <v>97780236</v>
      </c>
      <c r="AZ26" s="48">
        <f t="shared" si="6"/>
        <v>99930699</v>
      </c>
      <c r="BA26" s="66">
        <f t="shared" si="2"/>
        <v>0.35200884960000001</v>
      </c>
      <c r="BB26" s="66">
        <f t="shared" si="3"/>
        <v>0.35975051640000005</v>
      </c>
      <c r="BC26" s="48">
        <f t="shared" si="8"/>
        <v>37303.949999999997</v>
      </c>
      <c r="BD26" s="48">
        <f t="shared" si="9"/>
        <v>37303.949999999997</v>
      </c>
    </row>
    <row r="27" spans="1:56" s="4" customFormat="1" ht="60.75" customHeight="1">
      <c r="A27" s="6" t="s">
        <v>76</v>
      </c>
      <c r="B27" s="10" t="s">
        <v>131</v>
      </c>
      <c r="C27" s="14" t="s">
        <v>130</v>
      </c>
      <c r="D27" s="14" t="s">
        <v>84</v>
      </c>
      <c r="E27" s="14">
        <v>21</v>
      </c>
      <c r="F27" s="14" t="s">
        <v>92</v>
      </c>
      <c r="G27" s="14">
        <v>0.5</v>
      </c>
      <c r="H27" s="14">
        <v>250</v>
      </c>
      <c r="I27" s="16" t="s">
        <v>79</v>
      </c>
      <c r="J27" s="14">
        <v>4</v>
      </c>
      <c r="K27" s="14" t="s">
        <v>79</v>
      </c>
      <c r="L27" s="14" t="s">
        <v>95</v>
      </c>
      <c r="M27" s="14">
        <v>0.84</v>
      </c>
      <c r="N27" s="14">
        <v>0</v>
      </c>
      <c r="O27" s="14" t="s">
        <v>86</v>
      </c>
      <c r="P27" s="14">
        <v>2000</v>
      </c>
      <c r="Q27" s="15">
        <v>35</v>
      </c>
      <c r="R27" s="15">
        <v>4</v>
      </c>
      <c r="S27" s="15">
        <v>330</v>
      </c>
      <c r="T27" s="15">
        <v>1.6</v>
      </c>
      <c r="U27" s="15">
        <v>5</v>
      </c>
      <c r="V27" s="15">
        <v>1.6</v>
      </c>
      <c r="W27" s="15">
        <v>0.1</v>
      </c>
      <c r="X27" s="15">
        <v>650</v>
      </c>
      <c r="Y27" s="15">
        <v>1.6</v>
      </c>
      <c r="Z27" s="15">
        <v>90</v>
      </c>
      <c r="AA27" s="15">
        <v>15</v>
      </c>
      <c r="AB27" s="15">
        <v>11</v>
      </c>
      <c r="AC27" s="15">
        <v>65</v>
      </c>
      <c r="AD27" s="14">
        <v>1150</v>
      </c>
      <c r="AE27" s="19">
        <v>3.1</v>
      </c>
      <c r="AF27" s="19" t="s">
        <v>79</v>
      </c>
      <c r="AG27" s="19">
        <v>1.1000000000000001</v>
      </c>
      <c r="AH27" s="19">
        <v>2.8</v>
      </c>
      <c r="AI27" s="19">
        <v>150</v>
      </c>
      <c r="AJ27" s="19">
        <v>13</v>
      </c>
      <c r="AK27" s="19">
        <v>250</v>
      </c>
      <c r="AL27" s="19">
        <v>3</v>
      </c>
      <c r="AM27" s="19">
        <v>65</v>
      </c>
      <c r="AN27" s="19">
        <v>640</v>
      </c>
      <c r="AO27" s="19">
        <v>3500</v>
      </c>
      <c r="AP27" s="19">
        <v>70</v>
      </c>
      <c r="AQ27" s="19">
        <v>2</v>
      </c>
      <c r="AR27" s="19">
        <v>11.9</v>
      </c>
      <c r="AS27" s="14">
        <v>15</v>
      </c>
      <c r="AT27" s="46" t="str">
        <f t="shared" si="10"/>
        <v>2228</v>
      </c>
      <c r="AU27" s="46" t="str">
        <f t="shared" si="7"/>
        <v>2277</v>
      </c>
      <c r="AV27" s="47">
        <f t="shared" si="4"/>
        <v>2228</v>
      </c>
      <c r="AW27" s="47">
        <f t="shared" si="1"/>
        <v>2277</v>
      </c>
      <c r="AX27" s="48">
        <f>SUMIFS(Pop!G$8:G$314,Pop!F$8:F$314,Synthesis!AS27,Pop!E$8:E$314,Synthesis!A27)</f>
        <v>43491</v>
      </c>
      <c r="AY27" s="48">
        <f t="shared" si="5"/>
        <v>96897948</v>
      </c>
      <c r="AZ27" s="48">
        <f t="shared" si="6"/>
        <v>99029007</v>
      </c>
      <c r="BA27" s="66">
        <f t="shared" si="2"/>
        <v>0.3488326128</v>
      </c>
      <c r="BB27" s="66">
        <f t="shared" si="3"/>
        <v>0.35650442519999997</v>
      </c>
      <c r="BC27" s="48">
        <f t="shared" si="8"/>
        <v>36532.439999999995</v>
      </c>
      <c r="BD27" s="48">
        <f t="shared" si="9"/>
        <v>36532.439999999995</v>
      </c>
    </row>
    <row r="28" spans="1:56" s="4" customFormat="1" ht="60.75" customHeight="1">
      <c r="A28" s="6" t="s">
        <v>76</v>
      </c>
      <c r="B28" s="10" t="s">
        <v>132</v>
      </c>
      <c r="C28" s="14" t="s">
        <v>130</v>
      </c>
      <c r="D28" s="14" t="s">
        <v>84</v>
      </c>
      <c r="E28" s="14">
        <v>21</v>
      </c>
      <c r="F28" s="14" t="s">
        <v>92</v>
      </c>
      <c r="G28" s="14">
        <v>0.5</v>
      </c>
      <c r="H28" s="14">
        <v>250</v>
      </c>
      <c r="I28" s="16" t="s">
        <v>79</v>
      </c>
      <c r="J28" s="14">
        <v>4</v>
      </c>
      <c r="K28" s="14" t="s">
        <v>79</v>
      </c>
      <c r="L28" s="14" t="s">
        <v>95</v>
      </c>
      <c r="M28" s="14">
        <v>0.83</v>
      </c>
      <c r="N28" s="14">
        <v>0</v>
      </c>
      <c r="O28" s="14" t="s">
        <v>86</v>
      </c>
      <c r="P28" s="14">
        <v>2000</v>
      </c>
      <c r="Q28" s="15">
        <v>35</v>
      </c>
      <c r="R28" s="15">
        <v>4</v>
      </c>
      <c r="S28" s="15">
        <v>330</v>
      </c>
      <c r="T28" s="15">
        <v>1.6</v>
      </c>
      <c r="U28" s="15">
        <v>5</v>
      </c>
      <c r="V28" s="15">
        <v>1.6</v>
      </c>
      <c r="W28" s="15">
        <v>0.1</v>
      </c>
      <c r="X28" s="15">
        <v>650</v>
      </c>
      <c r="Y28" s="15">
        <v>1.6</v>
      </c>
      <c r="Z28" s="15">
        <v>90</v>
      </c>
      <c r="AA28" s="15">
        <v>15</v>
      </c>
      <c r="AB28" s="15">
        <v>11</v>
      </c>
      <c r="AC28" s="15">
        <v>65</v>
      </c>
      <c r="AD28" s="14">
        <v>1150</v>
      </c>
      <c r="AE28" s="19">
        <v>3.1</v>
      </c>
      <c r="AF28" s="19" t="s">
        <v>79</v>
      </c>
      <c r="AG28" s="19">
        <v>1.1000000000000001</v>
      </c>
      <c r="AH28" s="19">
        <v>2.8</v>
      </c>
      <c r="AI28" s="19">
        <v>150</v>
      </c>
      <c r="AJ28" s="19">
        <v>13</v>
      </c>
      <c r="AK28" s="19">
        <v>250</v>
      </c>
      <c r="AL28" s="19">
        <v>3</v>
      </c>
      <c r="AM28" s="19">
        <v>65</v>
      </c>
      <c r="AN28" s="19">
        <v>640</v>
      </c>
      <c r="AO28" s="19">
        <v>3500</v>
      </c>
      <c r="AP28" s="19">
        <v>70</v>
      </c>
      <c r="AQ28" s="19">
        <v>2</v>
      </c>
      <c r="AR28" s="19">
        <v>11.9</v>
      </c>
      <c r="AS28" s="14">
        <v>16</v>
      </c>
      <c r="AT28" s="46" t="str">
        <f t="shared" si="10"/>
        <v>2228</v>
      </c>
      <c r="AU28" s="46" t="str">
        <f t="shared" si="7"/>
        <v>2277</v>
      </c>
      <c r="AV28" s="47">
        <f t="shared" si="4"/>
        <v>2228</v>
      </c>
      <c r="AW28" s="47">
        <f t="shared" si="1"/>
        <v>2277</v>
      </c>
      <c r="AX28" s="48">
        <f>SUMIFS(Pop!G$8:G$314,Pop!F$8:F$314,Synthesis!AS28,Pop!E$8:E$314,Synthesis!A28)</f>
        <v>42725</v>
      </c>
      <c r="AY28" s="48">
        <f t="shared" si="5"/>
        <v>95191300</v>
      </c>
      <c r="AZ28" s="48">
        <f t="shared" si="6"/>
        <v>97284825</v>
      </c>
      <c r="BA28" s="66">
        <f t="shared" si="2"/>
        <v>0.34268868000000002</v>
      </c>
      <c r="BB28" s="66">
        <f t="shared" si="3"/>
        <v>0.35022536999999998</v>
      </c>
      <c r="BC28" s="48">
        <f t="shared" si="8"/>
        <v>35461.75</v>
      </c>
      <c r="BD28" s="48">
        <f t="shared" si="9"/>
        <v>35461.75</v>
      </c>
    </row>
    <row r="29" spans="1:56" s="4" customFormat="1" ht="60.75" customHeight="1">
      <c r="A29" s="6" t="s">
        <v>76</v>
      </c>
      <c r="B29" s="10" t="s">
        <v>133</v>
      </c>
      <c r="C29" s="14"/>
      <c r="D29" s="14"/>
      <c r="E29" s="14"/>
      <c r="F29" s="14"/>
      <c r="G29" s="14"/>
      <c r="H29" s="14"/>
      <c r="I29" s="16"/>
      <c r="J29" s="14"/>
      <c r="K29" s="14"/>
      <c r="L29" s="14"/>
      <c r="M29" s="47">
        <f>M30</f>
        <v>0.83</v>
      </c>
      <c r="N29" s="14">
        <v>0</v>
      </c>
      <c r="O29" s="14" t="s">
        <v>86</v>
      </c>
      <c r="P29" s="14">
        <v>2000</v>
      </c>
      <c r="Q29" s="15">
        <v>35</v>
      </c>
      <c r="R29" s="15">
        <v>4</v>
      </c>
      <c r="S29" s="15">
        <v>330</v>
      </c>
      <c r="T29" s="15">
        <v>1.6</v>
      </c>
      <c r="U29" s="15">
        <v>5</v>
      </c>
      <c r="V29" s="15">
        <v>1.6</v>
      </c>
      <c r="W29" s="15">
        <v>0.1</v>
      </c>
      <c r="X29" s="15">
        <v>650</v>
      </c>
      <c r="Y29" s="15">
        <v>1.6</v>
      </c>
      <c r="Z29" s="15">
        <v>90</v>
      </c>
      <c r="AA29" s="15">
        <v>15</v>
      </c>
      <c r="AB29" s="15">
        <v>11</v>
      </c>
      <c r="AC29" s="15">
        <v>65</v>
      </c>
      <c r="AD29" s="14">
        <v>1150</v>
      </c>
      <c r="AE29" s="19">
        <v>3.1</v>
      </c>
      <c r="AF29" s="19" t="s">
        <v>79</v>
      </c>
      <c r="AG29" s="19">
        <v>1.1000000000000001</v>
      </c>
      <c r="AH29" s="19">
        <v>2.8</v>
      </c>
      <c r="AI29" s="19">
        <v>150</v>
      </c>
      <c r="AJ29" s="19">
        <v>13</v>
      </c>
      <c r="AK29" s="19">
        <v>250</v>
      </c>
      <c r="AL29" s="19">
        <v>3</v>
      </c>
      <c r="AM29" s="19">
        <v>65</v>
      </c>
      <c r="AN29" s="19">
        <v>640</v>
      </c>
      <c r="AO29" s="19">
        <v>3500</v>
      </c>
      <c r="AP29" s="19">
        <v>70</v>
      </c>
      <c r="AQ29" s="19">
        <v>2</v>
      </c>
      <c r="AR29" s="19">
        <v>11.9</v>
      </c>
      <c r="AS29" s="14">
        <v>17</v>
      </c>
      <c r="AT29" s="46" t="str">
        <f t="shared" ref="AT29" si="11">LEFT(C29,4)</f>
        <v/>
      </c>
      <c r="AU29" s="46" t="str">
        <f t="shared" ref="AU29" si="12">RIGHT(C29,4)</f>
        <v/>
      </c>
      <c r="AV29" s="47">
        <f>AV30</f>
        <v>1861</v>
      </c>
      <c r="AW29" s="47">
        <f>AW30</f>
        <v>2147</v>
      </c>
      <c r="AX29" s="48">
        <f>SUMIFS(Pop!G$8:G$314,Pop!F$8:F$314,Synthesis!AS29,Pop!E$8:E$314,Synthesis!A29)</f>
        <v>42137</v>
      </c>
      <c r="AY29" s="48">
        <f t="shared" si="5"/>
        <v>78416957</v>
      </c>
      <c r="AZ29" s="48">
        <f t="shared" si="6"/>
        <v>90468139</v>
      </c>
      <c r="BA29" s="66">
        <f t="shared" si="2"/>
        <v>0.28230104519999999</v>
      </c>
      <c r="BB29" s="66">
        <f t="shared" si="3"/>
        <v>0.32568530040000004</v>
      </c>
      <c r="BC29" s="48">
        <f t="shared" si="8"/>
        <v>34973.71</v>
      </c>
      <c r="BD29" s="48">
        <f t="shared" si="9"/>
        <v>34973.71</v>
      </c>
    </row>
    <row r="30" spans="1:56" s="4" customFormat="1" ht="60.75" customHeight="1">
      <c r="A30" s="6" t="s">
        <v>76</v>
      </c>
      <c r="B30" s="9" t="s">
        <v>134</v>
      </c>
      <c r="C30" s="14" t="s">
        <v>135</v>
      </c>
      <c r="D30" s="14" t="s">
        <v>84</v>
      </c>
      <c r="E30" s="14" t="s">
        <v>136</v>
      </c>
      <c r="F30" s="14" t="s">
        <v>92</v>
      </c>
      <c r="G30" s="14">
        <v>0.5</v>
      </c>
      <c r="H30" s="14">
        <v>250</v>
      </c>
      <c r="I30" s="16" t="s">
        <v>79</v>
      </c>
      <c r="J30" s="14">
        <v>4</v>
      </c>
      <c r="K30" s="16" t="s">
        <v>94</v>
      </c>
      <c r="L30" s="14" t="s">
        <v>95</v>
      </c>
      <c r="M30" s="14">
        <v>0.83</v>
      </c>
      <c r="N30" s="14">
        <v>0</v>
      </c>
      <c r="O30" s="14" t="s">
        <v>86</v>
      </c>
      <c r="P30" s="14">
        <v>2000</v>
      </c>
      <c r="Q30" s="15">
        <v>40</v>
      </c>
      <c r="R30" s="15">
        <v>4</v>
      </c>
      <c r="S30" s="15">
        <v>330</v>
      </c>
      <c r="T30" s="15">
        <v>1.6</v>
      </c>
      <c r="U30" s="15">
        <v>5</v>
      </c>
      <c r="V30" s="15">
        <v>1.6</v>
      </c>
      <c r="W30" s="15">
        <v>0.1</v>
      </c>
      <c r="X30" s="15">
        <v>650</v>
      </c>
      <c r="Y30" s="15">
        <v>1.6</v>
      </c>
      <c r="Z30" s="15">
        <v>95</v>
      </c>
      <c r="AA30" s="15">
        <v>15</v>
      </c>
      <c r="AB30" s="15">
        <v>11</v>
      </c>
      <c r="AC30" s="15">
        <v>70</v>
      </c>
      <c r="AD30" s="14" t="s">
        <v>137</v>
      </c>
      <c r="AE30" s="21">
        <v>3.1</v>
      </c>
      <c r="AF30" s="19" t="s">
        <v>79</v>
      </c>
      <c r="AG30" s="21">
        <v>1.3</v>
      </c>
      <c r="AH30" s="21">
        <v>2.9</v>
      </c>
      <c r="AI30" s="21">
        <v>150</v>
      </c>
      <c r="AJ30" s="19" t="s">
        <v>138</v>
      </c>
      <c r="AK30" s="21">
        <v>300</v>
      </c>
      <c r="AL30" s="21">
        <v>3</v>
      </c>
      <c r="AM30" s="21">
        <v>65</v>
      </c>
      <c r="AN30" s="21">
        <v>550</v>
      </c>
      <c r="AO30" s="21">
        <v>3500</v>
      </c>
      <c r="AP30" s="21">
        <v>70</v>
      </c>
      <c r="AQ30" s="21">
        <v>2</v>
      </c>
      <c r="AR30" s="19" t="s">
        <v>139</v>
      </c>
      <c r="AS30" s="14" t="s">
        <v>140</v>
      </c>
      <c r="AT30" s="46" t="str">
        <f t="shared" si="10"/>
        <v>1861</v>
      </c>
      <c r="AU30" s="46" t="str">
        <f t="shared" si="7"/>
        <v>2147</v>
      </c>
      <c r="AV30" s="47">
        <f t="shared" si="4"/>
        <v>1861</v>
      </c>
      <c r="AW30" s="47">
        <f t="shared" si="1"/>
        <v>2147</v>
      </c>
      <c r="AX30" s="48">
        <f>SUMIFS(Pop!G$8:G$314,Pop!F$8:F$314,Synthesis!AS30,Pop!E$8:E$314,Synthesis!A30)</f>
        <v>2831643</v>
      </c>
      <c r="AY30" s="48">
        <f t="shared" si="5"/>
        <v>5269687623</v>
      </c>
      <c r="AZ30" s="48">
        <f t="shared" si="6"/>
        <v>6079537521</v>
      </c>
      <c r="BA30" s="66">
        <f t="shared" si="2"/>
        <v>18.970875442800001</v>
      </c>
      <c r="BB30" s="66">
        <f t="shared" si="3"/>
        <v>21.886335075600002</v>
      </c>
      <c r="BC30" s="48">
        <f t="shared" si="8"/>
        <v>2350263.69</v>
      </c>
      <c r="BD30" s="48">
        <f t="shared" si="9"/>
        <v>2350263.69</v>
      </c>
    </row>
    <row r="31" spans="1:56" s="4" customFormat="1" ht="60" customHeight="1">
      <c r="A31" s="6" t="s">
        <v>76</v>
      </c>
      <c r="B31" s="9" t="s">
        <v>141</v>
      </c>
      <c r="C31" s="14" t="s">
        <v>142</v>
      </c>
      <c r="D31" s="14" t="s">
        <v>143</v>
      </c>
      <c r="E31" s="14" t="s">
        <v>144</v>
      </c>
      <c r="F31" s="14" t="s">
        <v>92</v>
      </c>
      <c r="G31" s="14">
        <v>0.5</v>
      </c>
      <c r="H31" s="14">
        <v>250</v>
      </c>
      <c r="I31" s="16" t="s">
        <v>79</v>
      </c>
      <c r="J31" s="14">
        <v>4</v>
      </c>
      <c r="K31" s="16" t="s">
        <v>94</v>
      </c>
      <c r="L31" s="14" t="s">
        <v>95</v>
      </c>
      <c r="M31" s="14" t="s">
        <v>145</v>
      </c>
      <c r="N31" s="14">
        <v>0</v>
      </c>
      <c r="O31" s="14" t="s">
        <v>86</v>
      </c>
      <c r="P31" s="14" t="s">
        <v>146</v>
      </c>
      <c r="Q31" s="15">
        <v>40</v>
      </c>
      <c r="R31" s="15" t="s">
        <v>147</v>
      </c>
      <c r="S31" s="15" t="s">
        <v>148</v>
      </c>
      <c r="T31" s="18" t="s">
        <v>149</v>
      </c>
      <c r="U31" s="15">
        <v>5</v>
      </c>
      <c r="V31" s="15" t="s">
        <v>150</v>
      </c>
      <c r="W31" s="15" t="s">
        <v>151</v>
      </c>
      <c r="X31" s="15" t="s">
        <v>152</v>
      </c>
      <c r="Y31" s="15" t="s">
        <v>153</v>
      </c>
      <c r="Z31" s="15" t="s">
        <v>154</v>
      </c>
      <c r="AA31" s="15">
        <v>20</v>
      </c>
      <c r="AB31" s="15" t="s">
        <v>155</v>
      </c>
      <c r="AC31" s="15" t="s">
        <v>156</v>
      </c>
      <c r="AD31" s="17" t="s">
        <v>157</v>
      </c>
      <c r="AE31" s="21" t="s">
        <v>158</v>
      </c>
      <c r="AF31" s="19" t="s">
        <v>79</v>
      </c>
      <c r="AG31" s="21" t="s">
        <v>159</v>
      </c>
      <c r="AH31" s="21" t="s">
        <v>160</v>
      </c>
      <c r="AI31" s="21">
        <v>150</v>
      </c>
      <c r="AJ31" s="22" t="s">
        <v>161</v>
      </c>
      <c r="AK31" s="21" t="s">
        <v>162</v>
      </c>
      <c r="AL31" s="21">
        <v>3</v>
      </c>
      <c r="AM31" s="21">
        <v>65</v>
      </c>
      <c r="AN31" s="21">
        <v>700</v>
      </c>
      <c r="AO31" s="21" t="s">
        <v>163</v>
      </c>
      <c r="AP31" s="21" t="s">
        <v>164</v>
      </c>
      <c r="AQ31" s="21" t="s">
        <v>153</v>
      </c>
      <c r="AR31" s="19" t="s">
        <v>165</v>
      </c>
      <c r="AS31" s="14" t="s">
        <v>166</v>
      </c>
      <c r="AT31" s="46" t="str">
        <f t="shared" ref="AT31" si="13">LEFT(C31,4)</f>
        <v>1700</v>
      </c>
      <c r="AU31" s="46" t="str">
        <f t="shared" si="7"/>
        <v>2100</v>
      </c>
      <c r="AV31" s="47">
        <f t="shared" si="4"/>
        <v>1700</v>
      </c>
      <c r="AW31" s="47">
        <f t="shared" si="1"/>
        <v>2100</v>
      </c>
      <c r="AX31" s="48">
        <f>SUMIFS(Pop!G$8:G$314,Pop!F$8:F$314,Synthesis!AS31,Pop!E$8:E$314,Synthesis!A31)</f>
        <v>897117</v>
      </c>
      <c r="AY31" s="48">
        <f t="shared" si="5"/>
        <v>1525098900</v>
      </c>
      <c r="AZ31" s="48">
        <f t="shared" si="6"/>
        <v>1883945700</v>
      </c>
      <c r="BA31" s="66">
        <f t="shared" si="2"/>
        <v>5.49035604</v>
      </c>
      <c r="BB31" s="66">
        <f t="shared" si="3"/>
        <v>6.7822045199999996</v>
      </c>
      <c r="BC31" s="48">
        <f>IFERROR(AX31*LEFT(M31,2),"")</f>
        <v>897117</v>
      </c>
      <c r="BD31" s="48">
        <f>IFERROR(AX31*RIGHT(M31,3),"")</f>
        <v>1076540.3999999999</v>
      </c>
    </row>
    <row r="32" spans="1:56" s="4" customFormat="1" ht="60" customHeight="1">
      <c r="A32" s="5" t="s">
        <v>167</v>
      </c>
      <c r="B32" s="9" t="s">
        <v>77</v>
      </c>
      <c r="C32" s="16" t="s">
        <v>168</v>
      </c>
      <c r="D32" s="14" t="s">
        <v>79</v>
      </c>
      <c r="E32" s="14" t="s">
        <v>79</v>
      </c>
      <c r="F32" s="14">
        <v>40</v>
      </c>
      <c r="G32" s="14">
        <v>0.5</v>
      </c>
      <c r="H32" s="251" t="s">
        <v>79</v>
      </c>
      <c r="I32" s="14">
        <v>100</v>
      </c>
      <c r="J32" s="14">
        <v>4</v>
      </c>
      <c r="K32" s="14" t="s">
        <v>79</v>
      </c>
      <c r="L32" s="14" t="s">
        <v>79</v>
      </c>
      <c r="M32" s="14">
        <v>1.31</v>
      </c>
      <c r="N32" s="14">
        <v>0</v>
      </c>
      <c r="O32" s="14" t="s">
        <v>79</v>
      </c>
      <c r="P32" s="14" t="s">
        <v>80</v>
      </c>
      <c r="Q32" s="14">
        <v>6</v>
      </c>
      <c r="R32" s="14">
        <v>1.5</v>
      </c>
      <c r="S32" s="14">
        <v>80</v>
      </c>
      <c r="T32" s="14">
        <v>1.6</v>
      </c>
      <c r="U32" s="14">
        <v>3</v>
      </c>
      <c r="V32" s="14">
        <v>0.4</v>
      </c>
      <c r="W32" s="14">
        <v>0.1</v>
      </c>
      <c r="X32" s="14">
        <v>250</v>
      </c>
      <c r="Y32" s="14">
        <v>0.3</v>
      </c>
      <c r="Z32" s="14">
        <v>20</v>
      </c>
      <c r="AA32" s="14">
        <v>10</v>
      </c>
      <c r="AB32" s="14">
        <v>5</v>
      </c>
      <c r="AC32" s="14">
        <v>10</v>
      </c>
      <c r="AD32" s="14">
        <v>280</v>
      </c>
      <c r="AE32" s="19">
        <v>0.3</v>
      </c>
      <c r="AF32" s="19" t="s">
        <v>79</v>
      </c>
      <c r="AG32" s="19">
        <v>0.4</v>
      </c>
      <c r="AH32" s="19">
        <v>0.4</v>
      </c>
      <c r="AI32" s="19">
        <v>90</v>
      </c>
      <c r="AJ32" s="19">
        <v>11</v>
      </c>
      <c r="AK32" s="19">
        <v>80</v>
      </c>
      <c r="AL32" s="19" t="s">
        <v>81</v>
      </c>
      <c r="AM32" s="19">
        <v>10</v>
      </c>
      <c r="AN32" s="19">
        <v>160</v>
      </c>
      <c r="AO32" s="19">
        <v>750</v>
      </c>
      <c r="AP32" s="19">
        <v>15</v>
      </c>
      <c r="AQ32" s="19">
        <v>0.2</v>
      </c>
      <c r="AR32" s="19">
        <v>2.9</v>
      </c>
      <c r="AS32" s="14">
        <v>0</v>
      </c>
      <c r="AT32" s="46" t="str">
        <f>LEFT(C32,3)</f>
        <v>636</v>
      </c>
      <c r="AU32" s="46" t="str">
        <f>RIGHT(C32,3)</f>
        <v>742</v>
      </c>
      <c r="AV32" s="47">
        <f t="shared" si="4"/>
        <v>636</v>
      </c>
      <c r="AW32" s="47">
        <f t="shared" si="1"/>
        <v>742</v>
      </c>
      <c r="AX32" s="48"/>
      <c r="AY32" s="48">
        <f t="shared" si="5"/>
        <v>0</v>
      </c>
      <c r="AZ32" s="48">
        <f t="shared" si="6"/>
        <v>0</v>
      </c>
      <c r="BA32" s="66">
        <f t="shared" si="2"/>
        <v>0</v>
      </c>
      <c r="BB32" s="66">
        <f t="shared" si="3"/>
        <v>0</v>
      </c>
      <c r="BC32" s="48">
        <f t="shared" ref="BC32:BC53" si="14">IFERROR(AX32*M32,"")</f>
        <v>0</v>
      </c>
      <c r="BD32" s="48">
        <f t="shared" ref="BD32:BD53" si="15">IFERROR(AX32*M32,"")</f>
        <v>0</v>
      </c>
    </row>
    <row r="33" spans="1:56" s="4" customFormat="1" ht="60" customHeight="1">
      <c r="A33" s="5" t="s">
        <v>167</v>
      </c>
      <c r="B33" s="9" t="s">
        <v>82</v>
      </c>
      <c r="C33" s="16" t="s">
        <v>169</v>
      </c>
      <c r="D33" s="16" t="s">
        <v>84</v>
      </c>
      <c r="E33" s="16">
        <v>10</v>
      </c>
      <c r="F33" s="16" t="s">
        <v>85</v>
      </c>
      <c r="G33" s="16">
        <v>0.5</v>
      </c>
      <c r="H33" s="14" t="s">
        <v>79</v>
      </c>
      <c r="I33" s="16">
        <v>100</v>
      </c>
      <c r="J33" s="16">
        <v>4</v>
      </c>
      <c r="K33" s="16" t="s">
        <v>79</v>
      </c>
      <c r="L33" s="16" t="s">
        <v>79</v>
      </c>
      <c r="M33" s="16">
        <v>1.1399999999999999</v>
      </c>
      <c r="N33" s="14">
        <v>0</v>
      </c>
      <c r="O33" s="16" t="s">
        <v>86</v>
      </c>
      <c r="P33" s="16" t="s">
        <v>170</v>
      </c>
      <c r="Q33" s="16">
        <v>20</v>
      </c>
      <c r="R33" s="16">
        <v>1.5</v>
      </c>
      <c r="S33" s="16">
        <v>120</v>
      </c>
      <c r="T33" s="16">
        <v>1.6</v>
      </c>
      <c r="U33" s="16">
        <v>4</v>
      </c>
      <c r="V33" s="16">
        <v>0.6</v>
      </c>
      <c r="W33" s="16">
        <v>0.1</v>
      </c>
      <c r="X33" s="16">
        <v>250</v>
      </c>
      <c r="Y33" s="16">
        <v>0.6</v>
      </c>
      <c r="Z33" s="16">
        <v>20</v>
      </c>
      <c r="AA33" s="14">
        <v>15</v>
      </c>
      <c r="AB33" s="16">
        <v>6</v>
      </c>
      <c r="AC33" s="16">
        <v>12</v>
      </c>
      <c r="AD33" s="16">
        <v>450</v>
      </c>
      <c r="AE33" s="23">
        <v>1.7</v>
      </c>
      <c r="AF33" s="23" t="s">
        <v>79</v>
      </c>
      <c r="AG33" s="23">
        <v>0.7</v>
      </c>
      <c r="AH33" s="23">
        <v>0.6</v>
      </c>
      <c r="AI33" s="23">
        <v>90</v>
      </c>
      <c r="AJ33" s="23">
        <v>7</v>
      </c>
      <c r="AK33" s="23">
        <v>170</v>
      </c>
      <c r="AL33" s="23">
        <v>0.5</v>
      </c>
      <c r="AM33" s="23">
        <v>15</v>
      </c>
      <c r="AN33" s="23">
        <v>250</v>
      </c>
      <c r="AO33" s="23">
        <v>800</v>
      </c>
      <c r="AP33" s="23">
        <v>15</v>
      </c>
      <c r="AQ33" s="23">
        <v>1.1000000000000001</v>
      </c>
      <c r="AR33" s="23">
        <v>4.3</v>
      </c>
      <c r="AS33" s="14">
        <v>0</v>
      </c>
      <c r="AT33" s="46" t="str">
        <f t="shared" ref="AT33:AT37" si="16">LEFT(C33,3)</f>
        <v>777</v>
      </c>
      <c r="AU33" s="46" t="str">
        <f>RIGHT(C33,4)</f>
        <v>1174</v>
      </c>
      <c r="AV33" s="47">
        <f t="shared" si="4"/>
        <v>777</v>
      </c>
      <c r="AW33" s="47">
        <f t="shared" si="1"/>
        <v>1174</v>
      </c>
      <c r="AX33" s="48"/>
      <c r="AY33" s="48">
        <f t="shared" si="5"/>
        <v>0</v>
      </c>
      <c r="AZ33" s="48">
        <f t="shared" si="6"/>
        <v>0</v>
      </c>
      <c r="BA33" s="66">
        <f t="shared" si="2"/>
        <v>0</v>
      </c>
      <c r="BB33" s="66">
        <f t="shared" si="3"/>
        <v>0</v>
      </c>
      <c r="BC33" s="48">
        <f t="shared" si="14"/>
        <v>0</v>
      </c>
      <c r="BD33" s="48">
        <f t="shared" si="15"/>
        <v>0</v>
      </c>
    </row>
    <row r="34" spans="1:56" s="4" customFormat="1" ht="60" customHeight="1">
      <c r="A34" s="5" t="s">
        <v>167</v>
      </c>
      <c r="B34" s="9" t="s">
        <v>88</v>
      </c>
      <c r="C34" s="16" t="s">
        <v>169</v>
      </c>
      <c r="D34" s="16" t="s">
        <v>84</v>
      </c>
      <c r="E34" s="16">
        <v>10</v>
      </c>
      <c r="F34" s="16" t="s">
        <v>85</v>
      </c>
      <c r="G34" s="16">
        <v>0.5</v>
      </c>
      <c r="H34" s="14" t="s">
        <v>79</v>
      </c>
      <c r="I34" s="16">
        <v>100</v>
      </c>
      <c r="J34" s="14">
        <v>4</v>
      </c>
      <c r="K34" s="16" t="s">
        <v>79</v>
      </c>
      <c r="L34" s="16" t="s">
        <v>79</v>
      </c>
      <c r="M34" s="14">
        <v>1.03</v>
      </c>
      <c r="N34" s="14">
        <v>0</v>
      </c>
      <c r="O34" s="16" t="s">
        <v>86</v>
      </c>
      <c r="P34" s="16" t="s">
        <v>87</v>
      </c>
      <c r="Q34" s="16">
        <v>20</v>
      </c>
      <c r="R34" s="16">
        <v>1.5</v>
      </c>
      <c r="S34" s="16">
        <v>120</v>
      </c>
      <c r="T34" s="16">
        <v>1.6</v>
      </c>
      <c r="U34" s="16">
        <v>4</v>
      </c>
      <c r="V34" s="16">
        <v>0.6</v>
      </c>
      <c r="W34" s="16">
        <v>0.1</v>
      </c>
      <c r="X34" s="16">
        <v>250</v>
      </c>
      <c r="Y34" s="16">
        <v>0.6</v>
      </c>
      <c r="Z34" s="16">
        <v>20</v>
      </c>
      <c r="AA34" s="14">
        <v>15</v>
      </c>
      <c r="AB34" s="16">
        <v>6</v>
      </c>
      <c r="AC34" s="16">
        <v>12</v>
      </c>
      <c r="AD34" s="16">
        <v>450</v>
      </c>
      <c r="AE34" s="23">
        <v>1.7</v>
      </c>
      <c r="AF34" s="23" t="s">
        <v>79</v>
      </c>
      <c r="AG34" s="23">
        <v>0.7</v>
      </c>
      <c r="AH34" s="23">
        <v>0.6</v>
      </c>
      <c r="AI34" s="23">
        <v>90</v>
      </c>
      <c r="AJ34" s="23">
        <v>7</v>
      </c>
      <c r="AK34" s="23">
        <v>170</v>
      </c>
      <c r="AL34" s="23">
        <v>0.5</v>
      </c>
      <c r="AM34" s="23">
        <v>15</v>
      </c>
      <c r="AN34" s="23">
        <v>250</v>
      </c>
      <c r="AO34" s="23">
        <v>800</v>
      </c>
      <c r="AP34" s="23">
        <v>15</v>
      </c>
      <c r="AQ34" s="23">
        <v>1.1000000000000001</v>
      </c>
      <c r="AR34" s="23">
        <v>4.3</v>
      </c>
      <c r="AS34" s="14">
        <v>0</v>
      </c>
      <c r="AT34" s="46" t="str">
        <f t="shared" si="16"/>
        <v>777</v>
      </c>
      <c r="AU34" s="46" t="str">
        <f t="shared" ref="AU34:AU54" si="17">RIGHT(C34,4)</f>
        <v>1174</v>
      </c>
      <c r="AV34" s="47">
        <f t="shared" si="4"/>
        <v>777</v>
      </c>
      <c r="AW34" s="47">
        <f t="shared" si="1"/>
        <v>1174</v>
      </c>
      <c r="AX34" s="48"/>
      <c r="AY34" s="48">
        <f t="shared" si="5"/>
        <v>0</v>
      </c>
      <c r="AZ34" s="48">
        <f t="shared" si="6"/>
        <v>0</v>
      </c>
      <c r="BA34" s="66">
        <f t="shared" si="2"/>
        <v>0</v>
      </c>
      <c r="BB34" s="66">
        <f t="shared" si="3"/>
        <v>0</v>
      </c>
      <c r="BC34" s="48">
        <f t="shared" si="14"/>
        <v>0</v>
      </c>
      <c r="BD34" s="48">
        <f t="shared" si="15"/>
        <v>0</v>
      </c>
    </row>
    <row r="35" spans="1:56" s="4" customFormat="1" ht="60" customHeight="1">
      <c r="A35" s="5" t="s">
        <v>167</v>
      </c>
      <c r="B35" s="9" t="s">
        <v>89</v>
      </c>
      <c r="C35" s="14"/>
      <c r="D35" s="14"/>
      <c r="E35" s="14"/>
      <c r="F35" s="14"/>
      <c r="G35" s="14"/>
      <c r="H35" s="14"/>
      <c r="I35" s="14"/>
      <c r="J35" s="14"/>
      <c r="K35" s="14"/>
      <c r="L35" s="14"/>
      <c r="M35" s="47">
        <f>SUM(M32:M34)</f>
        <v>3.4800000000000004</v>
      </c>
      <c r="N35" s="14"/>
      <c r="O35" s="14"/>
      <c r="P35" s="14"/>
      <c r="Q35" s="15"/>
      <c r="R35" s="15"/>
      <c r="S35" s="15"/>
      <c r="T35" s="15"/>
      <c r="U35" s="15"/>
      <c r="V35" s="15"/>
      <c r="W35" s="15"/>
      <c r="X35" s="15"/>
      <c r="Y35" s="15"/>
      <c r="Z35" s="15"/>
      <c r="AA35" s="15"/>
      <c r="AB35" s="15"/>
      <c r="AC35" s="15"/>
      <c r="AD35" s="14"/>
      <c r="AE35" s="19"/>
      <c r="AF35" s="19"/>
      <c r="AG35" s="19"/>
      <c r="AH35" s="19"/>
      <c r="AI35" s="19"/>
      <c r="AJ35" s="19"/>
      <c r="AK35" s="19"/>
      <c r="AL35" s="19"/>
      <c r="AM35" s="19"/>
      <c r="AN35" s="19"/>
      <c r="AO35" s="19"/>
      <c r="AP35" s="19"/>
      <c r="AQ35" s="19"/>
      <c r="AR35" s="19"/>
      <c r="AS35" s="14">
        <v>0</v>
      </c>
      <c r="AT35" s="46"/>
      <c r="AU35" s="46"/>
      <c r="AV35" s="47">
        <f>AVERAGE(AV32:AV34)</f>
        <v>730</v>
      </c>
      <c r="AW35" s="47">
        <f>AVERAGE(AW32:AW34)</f>
        <v>1030</v>
      </c>
      <c r="AX35" s="48">
        <f>SUMIFS(Pop!G$8:G$314,Pop!F$8:F$314,Synthesis!AS35,Pop!E$8:E$314,Synthesis!A35)</f>
        <v>40239</v>
      </c>
      <c r="AY35" s="48">
        <f t="shared" si="5"/>
        <v>29374470</v>
      </c>
      <c r="AZ35" s="48">
        <f t="shared" si="6"/>
        <v>41446170</v>
      </c>
      <c r="BA35" s="66">
        <f t="shared" si="2"/>
        <v>0.105748092</v>
      </c>
      <c r="BB35" s="66">
        <f t="shared" si="3"/>
        <v>0.149206212</v>
      </c>
      <c r="BC35" s="48">
        <f t="shared" si="14"/>
        <v>140031.72000000003</v>
      </c>
      <c r="BD35" s="48">
        <f t="shared" si="15"/>
        <v>140031.72000000003</v>
      </c>
    </row>
    <row r="36" spans="1:56" s="4" customFormat="1" ht="60" customHeight="1">
      <c r="A36" s="5" t="s">
        <v>167</v>
      </c>
      <c r="B36" s="9" t="s">
        <v>112</v>
      </c>
      <c r="C36" s="16" t="s">
        <v>169</v>
      </c>
      <c r="D36" s="14" t="s">
        <v>84</v>
      </c>
      <c r="E36" s="14">
        <v>10</v>
      </c>
      <c r="F36" s="14" t="s">
        <v>85</v>
      </c>
      <c r="G36" s="14">
        <v>0.5</v>
      </c>
      <c r="H36" s="14">
        <v>250</v>
      </c>
      <c r="I36" s="16" t="s">
        <v>79</v>
      </c>
      <c r="J36" s="14">
        <v>4</v>
      </c>
      <c r="K36" s="14" t="s">
        <v>79</v>
      </c>
      <c r="L36" s="14" t="s">
        <v>95</v>
      </c>
      <c r="M36" s="14">
        <v>0.97</v>
      </c>
      <c r="N36" s="14">
        <v>0</v>
      </c>
      <c r="O36" s="14" t="s">
        <v>86</v>
      </c>
      <c r="P36" s="14">
        <v>1300</v>
      </c>
      <c r="Q36" s="14">
        <v>20</v>
      </c>
      <c r="R36" s="14">
        <v>1.5</v>
      </c>
      <c r="S36" s="14">
        <v>120</v>
      </c>
      <c r="T36" s="14">
        <v>1.6</v>
      </c>
      <c r="U36" s="14">
        <v>4</v>
      </c>
      <c r="V36" s="14">
        <v>0.6</v>
      </c>
      <c r="W36" s="14">
        <v>0.1</v>
      </c>
      <c r="X36" s="14">
        <v>250</v>
      </c>
      <c r="Y36" s="14">
        <v>0.6</v>
      </c>
      <c r="Z36" s="14">
        <v>20</v>
      </c>
      <c r="AA36" s="14">
        <v>15</v>
      </c>
      <c r="AB36" s="14">
        <v>6</v>
      </c>
      <c r="AC36" s="14">
        <v>12</v>
      </c>
      <c r="AD36" s="14">
        <v>450</v>
      </c>
      <c r="AE36" s="19">
        <v>1.7</v>
      </c>
      <c r="AF36" s="19" t="s">
        <v>79</v>
      </c>
      <c r="AG36" s="19">
        <v>0.7</v>
      </c>
      <c r="AH36" s="19">
        <v>0.6</v>
      </c>
      <c r="AI36" s="19">
        <v>90</v>
      </c>
      <c r="AJ36" s="19">
        <v>7</v>
      </c>
      <c r="AK36" s="19">
        <v>170</v>
      </c>
      <c r="AL36" s="19">
        <v>0.5</v>
      </c>
      <c r="AM36" s="19">
        <v>15</v>
      </c>
      <c r="AN36" s="19">
        <v>250</v>
      </c>
      <c r="AO36" s="19">
        <v>800</v>
      </c>
      <c r="AP36" s="19">
        <v>15</v>
      </c>
      <c r="AQ36" s="19">
        <v>1.1000000000000001</v>
      </c>
      <c r="AR36" s="19">
        <v>4.3</v>
      </c>
      <c r="AS36" s="14">
        <v>1</v>
      </c>
      <c r="AT36" s="46" t="str">
        <f t="shared" si="16"/>
        <v>777</v>
      </c>
      <c r="AU36" s="46" t="str">
        <f t="shared" si="17"/>
        <v>1174</v>
      </c>
      <c r="AV36" s="47">
        <f t="shared" si="4"/>
        <v>777</v>
      </c>
      <c r="AW36" s="47">
        <f t="shared" si="1"/>
        <v>1174</v>
      </c>
      <c r="AX36" s="48">
        <f>SUMIFS(Pop!G$8:G$314,Pop!F$8:F$314,Synthesis!AS36,Pop!E$8:E$314,Synthesis!A36)</f>
        <v>42831</v>
      </c>
      <c r="AY36" s="48">
        <f t="shared" si="5"/>
        <v>33279687</v>
      </c>
      <c r="AZ36" s="48">
        <f t="shared" si="6"/>
        <v>50283594</v>
      </c>
      <c r="BA36" s="66">
        <f t="shared" si="2"/>
        <v>0.1198068732</v>
      </c>
      <c r="BB36" s="66">
        <f t="shared" si="3"/>
        <v>0.1810209384</v>
      </c>
      <c r="BC36" s="48">
        <f t="shared" si="14"/>
        <v>41546.07</v>
      </c>
      <c r="BD36" s="48">
        <f t="shared" si="15"/>
        <v>41546.07</v>
      </c>
    </row>
    <row r="37" spans="1:56" s="4" customFormat="1" ht="60" customHeight="1">
      <c r="A37" s="5" t="s">
        <v>167</v>
      </c>
      <c r="B37" s="9" t="s">
        <v>113</v>
      </c>
      <c r="C37" s="16" t="s">
        <v>169</v>
      </c>
      <c r="D37" s="14" t="s">
        <v>84</v>
      </c>
      <c r="E37" s="14">
        <v>10</v>
      </c>
      <c r="F37" s="14" t="s">
        <v>85</v>
      </c>
      <c r="G37" s="14">
        <v>0.5</v>
      </c>
      <c r="H37" s="14">
        <v>250</v>
      </c>
      <c r="I37" s="16" t="s">
        <v>79</v>
      </c>
      <c r="J37" s="14">
        <v>4</v>
      </c>
      <c r="K37" s="14" t="s">
        <v>79</v>
      </c>
      <c r="L37" s="14" t="s">
        <v>95</v>
      </c>
      <c r="M37" s="14">
        <v>0.9</v>
      </c>
      <c r="N37" s="14">
        <v>0</v>
      </c>
      <c r="O37" s="14" t="s">
        <v>86</v>
      </c>
      <c r="P37" s="14">
        <v>1300</v>
      </c>
      <c r="Q37" s="14">
        <v>20</v>
      </c>
      <c r="R37" s="14">
        <v>1.5</v>
      </c>
      <c r="S37" s="14">
        <v>120</v>
      </c>
      <c r="T37" s="14">
        <v>1.6</v>
      </c>
      <c r="U37" s="14">
        <v>4</v>
      </c>
      <c r="V37" s="14">
        <v>0.6</v>
      </c>
      <c r="W37" s="14">
        <v>0.1</v>
      </c>
      <c r="X37" s="14">
        <v>250</v>
      </c>
      <c r="Y37" s="14">
        <v>0.6</v>
      </c>
      <c r="Z37" s="14">
        <v>20</v>
      </c>
      <c r="AA37" s="14">
        <v>15</v>
      </c>
      <c r="AB37" s="14">
        <v>6</v>
      </c>
      <c r="AC37" s="14">
        <v>12</v>
      </c>
      <c r="AD37" s="14">
        <v>450</v>
      </c>
      <c r="AE37" s="19">
        <v>1.7</v>
      </c>
      <c r="AF37" s="19" t="s">
        <v>79</v>
      </c>
      <c r="AG37" s="19">
        <v>0.7</v>
      </c>
      <c r="AH37" s="19">
        <v>0.6</v>
      </c>
      <c r="AI37" s="19">
        <v>90</v>
      </c>
      <c r="AJ37" s="19">
        <v>7</v>
      </c>
      <c r="AK37" s="19">
        <v>170</v>
      </c>
      <c r="AL37" s="19">
        <v>0.5</v>
      </c>
      <c r="AM37" s="19">
        <v>15</v>
      </c>
      <c r="AN37" s="19">
        <v>250</v>
      </c>
      <c r="AO37" s="19">
        <v>800</v>
      </c>
      <c r="AP37" s="19">
        <v>15</v>
      </c>
      <c r="AQ37" s="19">
        <v>1.1000000000000001</v>
      </c>
      <c r="AR37" s="19">
        <v>4.3</v>
      </c>
      <c r="AS37" s="14">
        <v>2</v>
      </c>
      <c r="AT37" s="46" t="str">
        <f t="shared" si="16"/>
        <v>777</v>
      </c>
      <c r="AU37" s="46" t="str">
        <f t="shared" si="17"/>
        <v>1174</v>
      </c>
      <c r="AV37" s="47">
        <f t="shared" si="4"/>
        <v>777</v>
      </c>
      <c r="AW37" s="47">
        <f t="shared" si="1"/>
        <v>1174</v>
      </c>
      <c r="AX37" s="48">
        <f>SUMIFS(Pop!G$8:G$314,Pop!F$8:F$314,Synthesis!AS37,Pop!E$8:E$314,Synthesis!A37)</f>
        <v>46842</v>
      </c>
      <c r="AY37" s="48">
        <f t="shared" si="5"/>
        <v>36396234</v>
      </c>
      <c r="AZ37" s="48">
        <f t="shared" si="6"/>
        <v>54992508</v>
      </c>
      <c r="BA37" s="66">
        <f t="shared" si="2"/>
        <v>0.1310264424</v>
      </c>
      <c r="BB37" s="66">
        <f t="shared" si="3"/>
        <v>0.19797302880000001</v>
      </c>
      <c r="BC37" s="48">
        <f t="shared" si="14"/>
        <v>42157.8</v>
      </c>
      <c r="BD37" s="48">
        <f t="shared" si="15"/>
        <v>42157.8</v>
      </c>
    </row>
    <row r="38" spans="1:56" s="4" customFormat="1" ht="60.75" customHeight="1">
      <c r="A38" s="5" t="s">
        <v>167</v>
      </c>
      <c r="B38" s="9" t="s">
        <v>114</v>
      </c>
      <c r="C38" s="14" t="s">
        <v>171</v>
      </c>
      <c r="D38" s="14" t="s">
        <v>84</v>
      </c>
      <c r="E38" s="14">
        <v>14</v>
      </c>
      <c r="F38" s="14" t="s">
        <v>92</v>
      </c>
      <c r="G38" s="14">
        <v>0.5</v>
      </c>
      <c r="H38" s="14">
        <v>250</v>
      </c>
      <c r="I38" s="16" t="s">
        <v>79</v>
      </c>
      <c r="J38" s="14">
        <v>4</v>
      </c>
      <c r="K38" s="14" t="s">
        <v>79</v>
      </c>
      <c r="L38" s="14" t="s">
        <v>95</v>
      </c>
      <c r="M38" s="14">
        <v>0.86</v>
      </c>
      <c r="N38" s="14">
        <v>0</v>
      </c>
      <c r="O38" s="14" t="s">
        <v>86</v>
      </c>
      <c r="P38" s="14">
        <v>1600</v>
      </c>
      <c r="Q38" s="14">
        <v>25</v>
      </c>
      <c r="R38" s="14">
        <v>1.5</v>
      </c>
      <c r="S38" s="14">
        <v>140</v>
      </c>
      <c r="T38" s="14">
        <v>1.6</v>
      </c>
      <c r="U38" s="14">
        <v>4</v>
      </c>
      <c r="V38" s="14">
        <v>0.7</v>
      </c>
      <c r="W38" s="14">
        <v>0.1</v>
      </c>
      <c r="X38" s="14">
        <v>300</v>
      </c>
      <c r="Y38" s="14">
        <v>0.7</v>
      </c>
      <c r="Z38" s="14">
        <v>30</v>
      </c>
      <c r="AA38" s="14">
        <v>15</v>
      </c>
      <c r="AB38" s="14">
        <v>9</v>
      </c>
      <c r="AC38" s="14">
        <v>20</v>
      </c>
      <c r="AD38" s="14">
        <v>800</v>
      </c>
      <c r="AE38" s="19">
        <v>2</v>
      </c>
      <c r="AF38" s="19" t="s">
        <v>79</v>
      </c>
      <c r="AG38" s="20">
        <v>1</v>
      </c>
      <c r="AH38" s="19">
        <v>1</v>
      </c>
      <c r="AI38" s="19">
        <v>90</v>
      </c>
      <c r="AJ38" s="19">
        <v>7</v>
      </c>
      <c r="AK38" s="19">
        <v>230</v>
      </c>
      <c r="AL38" s="19">
        <v>1</v>
      </c>
      <c r="AM38" s="19">
        <v>20</v>
      </c>
      <c r="AN38" s="19">
        <v>440</v>
      </c>
      <c r="AO38" s="19">
        <v>1100</v>
      </c>
      <c r="AP38" s="19">
        <v>20</v>
      </c>
      <c r="AQ38" s="19">
        <v>1.3</v>
      </c>
      <c r="AR38" s="19">
        <v>5.5</v>
      </c>
      <c r="AS38" s="14">
        <v>3</v>
      </c>
      <c r="AT38" s="46" t="str">
        <f t="shared" ref="AT38:AT51" si="18">LEFT(C38,4)</f>
        <v>1436</v>
      </c>
      <c r="AU38" s="46" t="str">
        <f t="shared" si="17"/>
        <v>1610</v>
      </c>
      <c r="AV38" s="47">
        <f t="shared" si="4"/>
        <v>1436</v>
      </c>
      <c r="AW38" s="47">
        <f t="shared" si="1"/>
        <v>1610</v>
      </c>
      <c r="AX38" s="48">
        <f>SUMIFS(Pop!G$8:G$314,Pop!F$8:F$314,Synthesis!AS38,Pop!E$8:E$314,Synthesis!A38)</f>
        <v>45400</v>
      </c>
      <c r="AY38" s="48">
        <f t="shared" si="5"/>
        <v>65194400</v>
      </c>
      <c r="AZ38" s="48">
        <f t="shared" si="6"/>
        <v>73094000</v>
      </c>
      <c r="BA38" s="66">
        <f t="shared" si="2"/>
        <v>0.23469983999999999</v>
      </c>
      <c r="BB38" s="66">
        <f t="shared" si="3"/>
        <v>0.26313839999999999</v>
      </c>
      <c r="BC38" s="48">
        <f t="shared" si="14"/>
        <v>39044</v>
      </c>
      <c r="BD38" s="48">
        <f t="shared" si="15"/>
        <v>39044</v>
      </c>
    </row>
    <row r="39" spans="1:56" s="4" customFormat="1" ht="60.75" customHeight="1">
      <c r="A39" s="5" t="s">
        <v>167</v>
      </c>
      <c r="B39" s="9" t="s">
        <v>116</v>
      </c>
      <c r="C39" s="14" t="s">
        <v>171</v>
      </c>
      <c r="D39" s="14" t="s">
        <v>84</v>
      </c>
      <c r="E39" s="14">
        <v>14</v>
      </c>
      <c r="F39" s="14" t="s">
        <v>92</v>
      </c>
      <c r="G39" s="14">
        <v>0.5</v>
      </c>
      <c r="H39" s="14">
        <v>250</v>
      </c>
      <c r="I39" s="16" t="s">
        <v>79</v>
      </c>
      <c r="J39" s="14">
        <v>4</v>
      </c>
      <c r="K39" s="14" t="s">
        <v>79</v>
      </c>
      <c r="L39" s="14" t="s">
        <v>95</v>
      </c>
      <c r="M39" s="14">
        <v>0.85</v>
      </c>
      <c r="N39" s="14">
        <v>0</v>
      </c>
      <c r="O39" s="14" t="s">
        <v>86</v>
      </c>
      <c r="P39" s="14">
        <v>1600</v>
      </c>
      <c r="Q39" s="14">
        <v>25</v>
      </c>
      <c r="R39" s="14">
        <v>1.5</v>
      </c>
      <c r="S39" s="14">
        <v>140</v>
      </c>
      <c r="T39" s="14">
        <v>1.6</v>
      </c>
      <c r="U39" s="14">
        <v>4</v>
      </c>
      <c r="V39" s="14">
        <v>0.7</v>
      </c>
      <c r="W39" s="14">
        <v>0.1</v>
      </c>
      <c r="X39" s="14">
        <v>300</v>
      </c>
      <c r="Y39" s="14">
        <v>0.7</v>
      </c>
      <c r="Z39" s="14">
        <v>30</v>
      </c>
      <c r="AA39" s="14">
        <v>15</v>
      </c>
      <c r="AB39" s="14">
        <v>9</v>
      </c>
      <c r="AC39" s="14">
        <v>20</v>
      </c>
      <c r="AD39" s="14">
        <v>800</v>
      </c>
      <c r="AE39" s="19">
        <v>2</v>
      </c>
      <c r="AF39" s="19" t="s">
        <v>79</v>
      </c>
      <c r="AG39" s="20">
        <v>1</v>
      </c>
      <c r="AH39" s="19">
        <v>1</v>
      </c>
      <c r="AI39" s="19">
        <v>90</v>
      </c>
      <c r="AJ39" s="19">
        <v>7</v>
      </c>
      <c r="AK39" s="19">
        <v>230</v>
      </c>
      <c r="AL39" s="19">
        <v>1</v>
      </c>
      <c r="AM39" s="19">
        <v>20</v>
      </c>
      <c r="AN39" s="19">
        <v>440</v>
      </c>
      <c r="AO39" s="19">
        <v>1100</v>
      </c>
      <c r="AP39" s="19">
        <v>20</v>
      </c>
      <c r="AQ39" s="19">
        <v>1.3</v>
      </c>
      <c r="AR39" s="19">
        <v>5.5</v>
      </c>
      <c r="AS39" s="14">
        <v>4</v>
      </c>
      <c r="AT39" s="46" t="str">
        <f t="shared" si="18"/>
        <v>1436</v>
      </c>
      <c r="AU39" s="46" t="str">
        <f t="shared" si="17"/>
        <v>1610</v>
      </c>
      <c r="AV39" s="47">
        <f t="shared" si="4"/>
        <v>1436</v>
      </c>
      <c r="AW39" s="47">
        <f t="shared" si="1"/>
        <v>1610</v>
      </c>
      <c r="AX39" s="48">
        <f>SUMIFS(Pop!G$8:G$314,Pop!F$8:F$314,Synthesis!AS39,Pop!E$8:E$314,Synthesis!A39)</f>
        <v>45571</v>
      </c>
      <c r="AY39" s="48">
        <f t="shared" si="5"/>
        <v>65439956</v>
      </c>
      <c r="AZ39" s="48">
        <f t="shared" si="6"/>
        <v>73369310</v>
      </c>
      <c r="BA39" s="66">
        <f t="shared" si="2"/>
        <v>0.23558384159999998</v>
      </c>
      <c r="BB39" s="66">
        <f t="shared" si="3"/>
        <v>0.26412951600000001</v>
      </c>
      <c r="BC39" s="48">
        <f t="shared" si="14"/>
        <v>38735.35</v>
      </c>
      <c r="BD39" s="48">
        <f t="shared" si="15"/>
        <v>38735.35</v>
      </c>
    </row>
    <row r="40" spans="1:56" s="4" customFormat="1" ht="60.75" customHeight="1">
      <c r="A40" s="5" t="s">
        <v>167</v>
      </c>
      <c r="B40" s="9" t="s">
        <v>117</v>
      </c>
      <c r="C40" s="14" t="s">
        <v>171</v>
      </c>
      <c r="D40" s="14" t="s">
        <v>84</v>
      </c>
      <c r="E40" s="14">
        <v>14</v>
      </c>
      <c r="F40" s="14" t="s">
        <v>92</v>
      </c>
      <c r="G40" s="14">
        <v>0.5</v>
      </c>
      <c r="H40" s="14">
        <v>250</v>
      </c>
      <c r="I40" s="16" t="s">
        <v>79</v>
      </c>
      <c r="J40" s="14">
        <v>4</v>
      </c>
      <c r="K40" s="14" t="s">
        <v>79</v>
      </c>
      <c r="L40" s="14" t="s">
        <v>95</v>
      </c>
      <c r="M40" s="14">
        <v>0.89</v>
      </c>
      <c r="N40" s="14">
        <v>0</v>
      </c>
      <c r="O40" s="14" t="s">
        <v>86</v>
      </c>
      <c r="P40" s="14">
        <v>1600</v>
      </c>
      <c r="Q40" s="14">
        <v>25</v>
      </c>
      <c r="R40" s="14">
        <v>1.5</v>
      </c>
      <c r="S40" s="14">
        <v>140</v>
      </c>
      <c r="T40" s="14">
        <v>1.6</v>
      </c>
      <c r="U40" s="14">
        <v>4</v>
      </c>
      <c r="V40" s="14">
        <v>0.7</v>
      </c>
      <c r="W40" s="14">
        <v>0.1</v>
      </c>
      <c r="X40" s="14">
        <v>300</v>
      </c>
      <c r="Y40" s="14">
        <v>0.7</v>
      </c>
      <c r="Z40" s="14">
        <v>30</v>
      </c>
      <c r="AA40" s="14">
        <v>15</v>
      </c>
      <c r="AB40" s="14">
        <v>9</v>
      </c>
      <c r="AC40" s="14">
        <v>20</v>
      </c>
      <c r="AD40" s="14">
        <v>800</v>
      </c>
      <c r="AE40" s="19">
        <v>2</v>
      </c>
      <c r="AF40" s="19" t="s">
        <v>79</v>
      </c>
      <c r="AG40" s="20">
        <v>1</v>
      </c>
      <c r="AH40" s="19">
        <v>1</v>
      </c>
      <c r="AI40" s="19">
        <v>120</v>
      </c>
      <c r="AJ40" s="19">
        <v>7</v>
      </c>
      <c r="AK40" s="19">
        <v>230</v>
      </c>
      <c r="AL40" s="19">
        <v>1</v>
      </c>
      <c r="AM40" s="19">
        <v>20</v>
      </c>
      <c r="AN40" s="19">
        <v>440</v>
      </c>
      <c r="AO40" s="19">
        <v>1100</v>
      </c>
      <c r="AP40" s="19">
        <v>20</v>
      </c>
      <c r="AQ40" s="19">
        <v>1.3</v>
      </c>
      <c r="AR40" s="19">
        <v>5.5</v>
      </c>
      <c r="AS40" s="14">
        <v>5</v>
      </c>
      <c r="AT40" s="46" t="str">
        <f t="shared" si="18"/>
        <v>1436</v>
      </c>
      <c r="AU40" s="46" t="str">
        <f t="shared" si="17"/>
        <v>1610</v>
      </c>
      <c r="AV40" s="47">
        <f t="shared" si="4"/>
        <v>1436</v>
      </c>
      <c r="AW40" s="47">
        <f t="shared" si="1"/>
        <v>1610</v>
      </c>
      <c r="AX40" s="48">
        <f>SUMIFS(Pop!G$8:G$314,Pop!F$8:F$314,Synthesis!AS40,Pop!E$8:E$314,Synthesis!A40)</f>
        <v>46870</v>
      </c>
      <c r="AY40" s="48">
        <f t="shared" si="5"/>
        <v>67305320</v>
      </c>
      <c r="AZ40" s="48">
        <f t="shared" si="6"/>
        <v>75460700</v>
      </c>
      <c r="BA40" s="66">
        <f t="shared" si="2"/>
        <v>0.24229915199999999</v>
      </c>
      <c r="BB40" s="66">
        <f t="shared" si="3"/>
        <v>0.27165852000000001</v>
      </c>
      <c r="BC40" s="48">
        <f t="shared" si="14"/>
        <v>41714.300000000003</v>
      </c>
      <c r="BD40" s="48">
        <f t="shared" si="15"/>
        <v>41714.300000000003</v>
      </c>
    </row>
    <row r="41" spans="1:56" s="4" customFormat="1" ht="60" customHeight="1">
      <c r="A41" s="5" t="s">
        <v>167</v>
      </c>
      <c r="B41" s="10" t="s">
        <v>118</v>
      </c>
      <c r="C41" s="14" t="s">
        <v>172</v>
      </c>
      <c r="D41" s="14" t="s">
        <v>84</v>
      </c>
      <c r="E41" s="14">
        <v>16</v>
      </c>
      <c r="F41" s="14" t="s">
        <v>92</v>
      </c>
      <c r="G41" s="14">
        <v>0.5</v>
      </c>
      <c r="H41" s="14">
        <v>250</v>
      </c>
      <c r="I41" s="16" t="s">
        <v>79</v>
      </c>
      <c r="J41" s="14">
        <v>4</v>
      </c>
      <c r="K41" s="14" t="s">
        <v>79</v>
      </c>
      <c r="L41" s="14" t="s">
        <v>95</v>
      </c>
      <c r="M41" s="14">
        <v>0.91</v>
      </c>
      <c r="N41" s="14">
        <v>0</v>
      </c>
      <c r="O41" s="14" t="s">
        <v>86</v>
      </c>
      <c r="P41" s="14" t="s">
        <v>173</v>
      </c>
      <c r="Q41" s="14">
        <v>25</v>
      </c>
      <c r="R41" s="14">
        <v>2.5</v>
      </c>
      <c r="S41" s="14">
        <v>200</v>
      </c>
      <c r="T41" s="14">
        <v>1.6</v>
      </c>
      <c r="U41" s="14">
        <v>4</v>
      </c>
      <c r="V41" s="14">
        <v>1</v>
      </c>
      <c r="W41" s="14">
        <v>0.1</v>
      </c>
      <c r="X41" s="14">
        <v>400</v>
      </c>
      <c r="Y41" s="14">
        <v>1</v>
      </c>
      <c r="Z41" s="14">
        <v>45</v>
      </c>
      <c r="AA41" s="14">
        <v>15</v>
      </c>
      <c r="AB41" s="14">
        <v>9</v>
      </c>
      <c r="AC41" s="14">
        <v>30</v>
      </c>
      <c r="AD41" s="14">
        <v>800</v>
      </c>
      <c r="AE41" s="19">
        <v>2.6</v>
      </c>
      <c r="AF41" s="19" t="s">
        <v>79</v>
      </c>
      <c r="AG41" s="20">
        <v>1</v>
      </c>
      <c r="AH41" s="19">
        <v>1.5</v>
      </c>
      <c r="AI41" s="19">
        <v>120</v>
      </c>
      <c r="AJ41" s="19">
        <v>11</v>
      </c>
      <c r="AK41" s="19">
        <v>230</v>
      </c>
      <c r="AL41" s="19">
        <v>1.5</v>
      </c>
      <c r="AM41" s="19">
        <v>30</v>
      </c>
      <c r="AN41" s="19">
        <v>440</v>
      </c>
      <c r="AO41" s="19">
        <v>1800</v>
      </c>
      <c r="AP41" s="19">
        <v>35</v>
      </c>
      <c r="AQ41" s="19">
        <v>1.7</v>
      </c>
      <c r="AR41" s="19">
        <v>7.4</v>
      </c>
      <c r="AS41" s="14">
        <v>6</v>
      </c>
      <c r="AT41" s="46" t="str">
        <f t="shared" si="18"/>
        <v>1711</v>
      </c>
      <c r="AU41" s="46" t="str">
        <f t="shared" si="17"/>
        <v>1933</v>
      </c>
      <c r="AV41" s="47">
        <f t="shared" si="4"/>
        <v>1711</v>
      </c>
      <c r="AW41" s="47">
        <f t="shared" si="1"/>
        <v>1933</v>
      </c>
      <c r="AX41" s="48">
        <f>SUMIFS(Pop!G$8:G$314,Pop!F$8:F$314,Synthesis!AS41,Pop!E$8:E$314,Synthesis!A41)</f>
        <v>46807</v>
      </c>
      <c r="AY41" s="48">
        <f t="shared" si="5"/>
        <v>80086777</v>
      </c>
      <c r="AZ41" s="48">
        <f t="shared" si="6"/>
        <v>90477931</v>
      </c>
      <c r="BA41" s="66">
        <f t="shared" si="2"/>
        <v>0.28831239720000001</v>
      </c>
      <c r="BB41" s="66">
        <f t="shared" si="3"/>
        <v>0.32572055160000002</v>
      </c>
      <c r="BC41" s="48">
        <f t="shared" si="14"/>
        <v>42594.37</v>
      </c>
      <c r="BD41" s="48">
        <f t="shared" si="15"/>
        <v>42594.37</v>
      </c>
    </row>
    <row r="42" spans="1:56" s="4" customFormat="1" ht="60" customHeight="1">
      <c r="A42" s="5" t="s">
        <v>167</v>
      </c>
      <c r="B42" s="10" t="s">
        <v>121</v>
      </c>
      <c r="C42" s="14" t="s">
        <v>172</v>
      </c>
      <c r="D42" s="14" t="s">
        <v>84</v>
      </c>
      <c r="E42" s="14">
        <v>16</v>
      </c>
      <c r="F42" s="14" t="s">
        <v>92</v>
      </c>
      <c r="G42" s="14">
        <v>0.5</v>
      </c>
      <c r="H42" s="14">
        <v>250</v>
      </c>
      <c r="I42" s="16" t="s">
        <v>79</v>
      </c>
      <c r="J42" s="14">
        <v>4</v>
      </c>
      <c r="K42" s="14" t="s">
        <v>79</v>
      </c>
      <c r="L42" s="14" t="s">
        <v>95</v>
      </c>
      <c r="M42" s="14">
        <v>0.92</v>
      </c>
      <c r="N42" s="14">
        <v>0</v>
      </c>
      <c r="O42" s="14" t="s">
        <v>86</v>
      </c>
      <c r="P42" s="14" t="s">
        <v>173</v>
      </c>
      <c r="Q42" s="14">
        <v>25</v>
      </c>
      <c r="R42" s="14">
        <v>2.5</v>
      </c>
      <c r="S42" s="14">
        <v>200</v>
      </c>
      <c r="T42" s="14">
        <v>1.6</v>
      </c>
      <c r="U42" s="14">
        <v>4</v>
      </c>
      <c r="V42" s="14">
        <v>1</v>
      </c>
      <c r="W42" s="14">
        <v>0.1</v>
      </c>
      <c r="X42" s="14">
        <v>400</v>
      </c>
      <c r="Y42" s="14">
        <v>1</v>
      </c>
      <c r="Z42" s="14">
        <v>45</v>
      </c>
      <c r="AA42" s="14">
        <v>15</v>
      </c>
      <c r="AB42" s="14">
        <v>9</v>
      </c>
      <c r="AC42" s="14">
        <v>30</v>
      </c>
      <c r="AD42" s="14">
        <v>800</v>
      </c>
      <c r="AE42" s="19">
        <v>2.6</v>
      </c>
      <c r="AF42" s="19" t="s">
        <v>79</v>
      </c>
      <c r="AG42" s="20">
        <v>1</v>
      </c>
      <c r="AH42" s="19">
        <v>1.5</v>
      </c>
      <c r="AI42" s="19">
        <v>120</v>
      </c>
      <c r="AJ42" s="19">
        <v>11</v>
      </c>
      <c r="AK42" s="19">
        <v>230</v>
      </c>
      <c r="AL42" s="19">
        <v>1.5</v>
      </c>
      <c r="AM42" s="19">
        <v>30</v>
      </c>
      <c r="AN42" s="19">
        <v>440</v>
      </c>
      <c r="AO42" s="19">
        <v>1800</v>
      </c>
      <c r="AP42" s="19">
        <v>35</v>
      </c>
      <c r="AQ42" s="19">
        <v>1.7</v>
      </c>
      <c r="AR42" s="19">
        <v>7.4</v>
      </c>
      <c r="AS42" s="14">
        <v>7</v>
      </c>
      <c r="AT42" s="46" t="str">
        <f t="shared" si="18"/>
        <v>1711</v>
      </c>
      <c r="AU42" s="46" t="str">
        <f t="shared" si="17"/>
        <v>1933</v>
      </c>
      <c r="AV42" s="47">
        <f t="shared" si="4"/>
        <v>1711</v>
      </c>
      <c r="AW42" s="47">
        <f t="shared" si="1"/>
        <v>1933</v>
      </c>
      <c r="AX42" s="48">
        <f>SUMIFS(Pop!G$8:G$314,Pop!F$8:F$314,Synthesis!AS42,Pop!E$8:E$314,Synthesis!A42)</f>
        <v>47423</v>
      </c>
      <c r="AY42" s="48">
        <f t="shared" si="5"/>
        <v>81140753</v>
      </c>
      <c r="AZ42" s="48">
        <f t="shared" si="6"/>
        <v>91668659</v>
      </c>
      <c r="BA42" s="66">
        <f t="shared" si="2"/>
        <v>0.2921067108</v>
      </c>
      <c r="BB42" s="66">
        <f t="shared" si="3"/>
        <v>0.33000717240000005</v>
      </c>
      <c r="BC42" s="48">
        <f t="shared" si="14"/>
        <v>43629.16</v>
      </c>
      <c r="BD42" s="48">
        <f t="shared" si="15"/>
        <v>43629.16</v>
      </c>
    </row>
    <row r="43" spans="1:56" s="4" customFormat="1" ht="60" customHeight="1">
      <c r="A43" s="5" t="s">
        <v>167</v>
      </c>
      <c r="B43" s="10" t="s">
        <v>122</v>
      </c>
      <c r="C43" s="14" t="s">
        <v>172</v>
      </c>
      <c r="D43" s="14" t="s">
        <v>84</v>
      </c>
      <c r="E43" s="14">
        <v>16</v>
      </c>
      <c r="F43" s="14" t="s">
        <v>92</v>
      </c>
      <c r="G43" s="14">
        <v>0.5</v>
      </c>
      <c r="H43" s="14">
        <v>250</v>
      </c>
      <c r="I43" s="16" t="s">
        <v>79</v>
      </c>
      <c r="J43" s="14">
        <v>4</v>
      </c>
      <c r="K43" s="14" t="s">
        <v>79</v>
      </c>
      <c r="L43" s="14" t="s">
        <v>95</v>
      </c>
      <c r="M43" s="14">
        <v>0.92</v>
      </c>
      <c r="N43" s="14">
        <v>0</v>
      </c>
      <c r="O43" s="14" t="s">
        <v>86</v>
      </c>
      <c r="P43" s="14" t="s">
        <v>173</v>
      </c>
      <c r="Q43" s="14">
        <v>25</v>
      </c>
      <c r="R43" s="14">
        <v>2.5</v>
      </c>
      <c r="S43" s="14">
        <v>200</v>
      </c>
      <c r="T43" s="14">
        <v>1.6</v>
      </c>
      <c r="U43" s="14">
        <v>4</v>
      </c>
      <c r="V43" s="14">
        <v>1</v>
      </c>
      <c r="W43" s="14">
        <v>0.1</v>
      </c>
      <c r="X43" s="14">
        <v>400</v>
      </c>
      <c r="Y43" s="14">
        <v>1</v>
      </c>
      <c r="Z43" s="14">
        <v>45</v>
      </c>
      <c r="AA43" s="14">
        <v>15</v>
      </c>
      <c r="AB43" s="14">
        <v>9</v>
      </c>
      <c r="AC43" s="14">
        <v>30</v>
      </c>
      <c r="AD43" s="14">
        <v>800</v>
      </c>
      <c r="AE43" s="19">
        <v>2.6</v>
      </c>
      <c r="AF43" s="19" t="s">
        <v>79</v>
      </c>
      <c r="AG43" s="20">
        <v>1</v>
      </c>
      <c r="AH43" s="19">
        <v>1.5</v>
      </c>
      <c r="AI43" s="19">
        <v>120</v>
      </c>
      <c r="AJ43" s="19">
        <v>11</v>
      </c>
      <c r="AK43" s="19">
        <v>230</v>
      </c>
      <c r="AL43" s="19">
        <v>1.5</v>
      </c>
      <c r="AM43" s="19">
        <v>30</v>
      </c>
      <c r="AN43" s="19">
        <v>440</v>
      </c>
      <c r="AO43" s="19">
        <v>1800</v>
      </c>
      <c r="AP43" s="19">
        <v>35</v>
      </c>
      <c r="AQ43" s="19">
        <v>1.7</v>
      </c>
      <c r="AR43" s="19">
        <v>7.4</v>
      </c>
      <c r="AS43" s="14">
        <v>8</v>
      </c>
      <c r="AT43" s="46" t="str">
        <f t="shared" si="18"/>
        <v>1711</v>
      </c>
      <c r="AU43" s="46" t="str">
        <f t="shared" si="17"/>
        <v>1933</v>
      </c>
      <c r="AV43" s="47">
        <f t="shared" si="4"/>
        <v>1711</v>
      </c>
      <c r="AW43" s="47">
        <f t="shared" si="1"/>
        <v>1933</v>
      </c>
      <c r="AX43" s="48">
        <f>SUMIFS(Pop!G$8:G$314,Pop!F$8:F$314,Synthesis!AS43,Pop!E$8:E$314,Synthesis!A43)</f>
        <v>47610</v>
      </c>
      <c r="AY43" s="48">
        <f t="shared" si="5"/>
        <v>81460710</v>
      </c>
      <c r="AZ43" s="48">
        <f t="shared" si="6"/>
        <v>92030130</v>
      </c>
      <c r="BA43" s="66">
        <f t="shared" si="2"/>
        <v>0.293258556</v>
      </c>
      <c r="BB43" s="66">
        <f t="shared" si="3"/>
        <v>0.33130846800000002</v>
      </c>
      <c r="BC43" s="48">
        <f t="shared" si="14"/>
        <v>43801.200000000004</v>
      </c>
      <c r="BD43" s="48">
        <f t="shared" si="15"/>
        <v>43801.200000000004</v>
      </c>
    </row>
    <row r="44" spans="1:56" s="4" customFormat="1" ht="60" customHeight="1">
      <c r="A44" s="5" t="s">
        <v>167</v>
      </c>
      <c r="B44" s="10" t="s">
        <v>123</v>
      </c>
      <c r="C44" s="14" t="s">
        <v>172</v>
      </c>
      <c r="D44" s="14" t="s">
        <v>84</v>
      </c>
      <c r="E44" s="14">
        <v>16</v>
      </c>
      <c r="F44" s="14" t="s">
        <v>92</v>
      </c>
      <c r="G44" s="14">
        <v>0.5</v>
      </c>
      <c r="H44" s="14">
        <v>250</v>
      </c>
      <c r="I44" s="16" t="s">
        <v>79</v>
      </c>
      <c r="J44" s="14">
        <v>4</v>
      </c>
      <c r="K44" s="14" t="s">
        <v>79</v>
      </c>
      <c r="L44" s="14" t="s">
        <v>95</v>
      </c>
      <c r="M44" s="14">
        <v>0.91</v>
      </c>
      <c r="N44" s="14">
        <v>0</v>
      </c>
      <c r="O44" s="14" t="s">
        <v>86</v>
      </c>
      <c r="P44" s="14" t="s">
        <v>173</v>
      </c>
      <c r="Q44" s="14">
        <v>25</v>
      </c>
      <c r="R44" s="14">
        <v>2.5</v>
      </c>
      <c r="S44" s="14">
        <v>200</v>
      </c>
      <c r="T44" s="14">
        <v>1.6</v>
      </c>
      <c r="U44" s="14">
        <v>4</v>
      </c>
      <c r="V44" s="14">
        <v>1</v>
      </c>
      <c r="W44" s="14">
        <v>0.1</v>
      </c>
      <c r="X44" s="14">
        <v>400</v>
      </c>
      <c r="Y44" s="14">
        <v>1</v>
      </c>
      <c r="Z44" s="14">
        <v>45</v>
      </c>
      <c r="AA44" s="14">
        <v>15</v>
      </c>
      <c r="AB44" s="14">
        <v>9</v>
      </c>
      <c r="AC44" s="14">
        <v>30</v>
      </c>
      <c r="AD44" s="14">
        <v>800</v>
      </c>
      <c r="AE44" s="19">
        <v>2.6</v>
      </c>
      <c r="AF44" s="19" t="s">
        <v>79</v>
      </c>
      <c r="AG44" s="20">
        <v>1</v>
      </c>
      <c r="AH44" s="19">
        <v>1.5</v>
      </c>
      <c r="AI44" s="19">
        <v>120</v>
      </c>
      <c r="AJ44" s="19">
        <v>11</v>
      </c>
      <c r="AK44" s="19">
        <v>230</v>
      </c>
      <c r="AL44" s="19">
        <v>1.5</v>
      </c>
      <c r="AM44" s="19">
        <v>30</v>
      </c>
      <c r="AN44" s="19">
        <v>440</v>
      </c>
      <c r="AO44" s="19">
        <v>1800</v>
      </c>
      <c r="AP44" s="19">
        <v>35</v>
      </c>
      <c r="AQ44" s="19">
        <v>1.7</v>
      </c>
      <c r="AR44" s="19">
        <v>7.4</v>
      </c>
      <c r="AS44" s="14">
        <v>9</v>
      </c>
      <c r="AT44" s="46" t="str">
        <f t="shared" si="18"/>
        <v>1711</v>
      </c>
      <c r="AU44" s="46" t="str">
        <f t="shared" si="17"/>
        <v>1933</v>
      </c>
      <c r="AV44" s="47">
        <f t="shared" si="4"/>
        <v>1711</v>
      </c>
      <c r="AW44" s="47">
        <f t="shared" si="1"/>
        <v>1933</v>
      </c>
      <c r="AX44" s="48">
        <f>SUMIFS(Pop!G$8:G$314,Pop!F$8:F$314,Synthesis!AS44,Pop!E$8:E$314,Synthesis!A44)</f>
        <v>47448</v>
      </c>
      <c r="AY44" s="48">
        <f t="shared" si="5"/>
        <v>81183528</v>
      </c>
      <c r="AZ44" s="48">
        <f t="shared" si="6"/>
        <v>91716984</v>
      </c>
      <c r="BA44" s="66">
        <f t="shared" si="2"/>
        <v>0.2922607008</v>
      </c>
      <c r="BB44" s="66">
        <f t="shared" si="3"/>
        <v>0.33018114240000002</v>
      </c>
      <c r="BC44" s="48">
        <f t="shared" si="14"/>
        <v>43177.68</v>
      </c>
      <c r="BD44" s="48">
        <f t="shared" si="15"/>
        <v>43177.68</v>
      </c>
    </row>
    <row r="45" spans="1:56" s="4" customFormat="1" ht="61.5" customHeight="1">
      <c r="A45" s="5" t="s">
        <v>167</v>
      </c>
      <c r="B45" s="10" t="s">
        <v>124</v>
      </c>
      <c r="C45" s="14" t="s">
        <v>174</v>
      </c>
      <c r="D45" s="14" t="s">
        <v>84</v>
      </c>
      <c r="E45" s="14">
        <v>19</v>
      </c>
      <c r="F45" s="14" t="s">
        <v>92</v>
      </c>
      <c r="G45" s="14">
        <v>0.5</v>
      </c>
      <c r="H45" s="14">
        <v>250</v>
      </c>
      <c r="I45" s="16" t="s">
        <v>79</v>
      </c>
      <c r="J45" s="14">
        <v>4</v>
      </c>
      <c r="K45" s="14" t="s">
        <v>79</v>
      </c>
      <c r="L45" s="14" t="s">
        <v>95</v>
      </c>
      <c r="M45" s="14">
        <v>0.91</v>
      </c>
      <c r="N45" s="14">
        <v>0</v>
      </c>
      <c r="O45" s="14" t="s">
        <v>86</v>
      </c>
      <c r="P45" s="14">
        <v>2100</v>
      </c>
      <c r="Q45" s="14">
        <v>35</v>
      </c>
      <c r="R45" s="14">
        <v>3.5</v>
      </c>
      <c r="S45" s="14">
        <v>270</v>
      </c>
      <c r="T45" s="14">
        <v>1.6</v>
      </c>
      <c r="U45" s="14">
        <v>5</v>
      </c>
      <c r="V45" s="14">
        <v>1.4</v>
      </c>
      <c r="W45" s="14">
        <v>0.1</v>
      </c>
      <c r="X45" s="14">
        <v>600</v>
      </c>
      <c r="Y45" s="14">
        <v>1.4</v>
      </c>
      <c r="Z45" s="14">
        <v>70</v>
      </c>
      <c r="AA45" s="14">
        <v>15</v>
      </c>
      <c r="AB45" s="14">
        <v>13</v>
      </c>
      <c r="AC45" s="14">
        <v>45</v>
      </c>
      <c r="AD45" s="14">
        <v>1150</v>
      </c>
      <c r="AE45" s="19">
        <v>3.1</v>
      </c>
      <c r="AF45" s="19" t="s">
        <v>79</v>
      </c>
      <c r="AG45" s="19">
        <v>1.3</v>
      </c>
      <c r="AH45" s="19">
        <v>2.2000000000000002</v>
      </c>
      <c r="AI45" s="19">
        <v>120</v>
      </c>
      <c r="AJ45" s="19">
        <v>11</v>
      </c>
      <c r="AK45" s="19">
        <v>300</v>
      </c>
      <c r="AL45" s="19">
        <v>2</v>
      </c>
      <c r="AM45" s="19">
        <v>45</v>
      </c>
      <c r="AN45" s="19">
        <v>640</v>
      </c>
      <c r="AO45" s="19">
        <v>2700</v>
      </c>
      <c r="AP45" s="19">
        <v>55</v>
      </c>
      <c r="AQ45" s="19">
        <v>2</v>
      </c>
      <c r="AR45" s="19">
        <v>10.7</v>
      </c>
      <c r="AS45" s="14">
        <v>10</v>
      </c>
      <c r="AT45" s="46" t="str">
        <f t="shared" si="18"/>
        <v>2043</v>
      </c>
      <c r="AU45" s="46" t="str">
        <f t="shared" si="17"/>
        <v>2513</v>
      </c>
      <c r="AV45" s="47">
        <f t="shared" si="4"/>
        <v>2043</v>
      </c>
      <c r="AW45" s="47">
        <f t="shared" si="1"/>
        <v>2513</v>
      </c>
      <c r="AX45" s="48">
        <f>SUMIFS(Pop!G$8:G$314,Pop!F$8:F$314,Synthesis!AS45,Pop!E$8:E$314,Synthesis!A45)</f>
        <v>46418</v>
      </c>
      <c r="AY45" s="48">
        <f t="shared" si="5"/>
        <v>94831974</v>
      </c>
      <c r="AZ45" s="48">
        <f t="shared" si="6"/>
        <v>116648434</v>
      </c>
      <c r="BA45" s="66">
        <f t="shared" si="2"/>
        <v>0.34139510640000004</v>
      </c>
      <c r="BB45" s="66">
        <f t="shared" si="3"/>
        <v>0.41993436240000004</v>
      </c>
      <c r="BC45" s="48">
        <f t="shared" si="14"/>
        <v>42240.380000000005</v>
      </c>
      <c r="BD45" s="48">
        <f t="shared" si="15"/>
        <v>42240.380000000005</v>
      </c>
    </row>
    <row r="46" spans="1:56" s="4" customFormat="1" ht="61.5" customHeight="1">
      <c r="A46" s="5" t="s">
        <v>167</v>
      </c>
      <c r="B46" s="10" t="s">
        <v>126</v>
      </c>
      <c r="C46" s="14" t="s">
        <v>174</v>
      </c>
      <c r="D46" s="14" t="s">
        <v>84</v>
      </c>
      <c r="E46" s="14">
        <v>19</v>
      </c>
      <c r="F46" s="14" t="s">
        <v>92</v>
      </c>
      <c r="G46" s="14">
        <v>0.5</v>
      </c>
      <c r="H46" s="14">
        <v>250</v>
      </c>
      <c r="I46" s="16" t="s">
        <v>79</v>
      </c>
      <c r="J46" s="14">
        <v>4</v>
      </c>
      <c r="K46" s="14" t="s">
        <v>79</v>
      </c>
      <c r="L46" s="14" t="s">
        <v>95</v>
      </c>
      <c r="M46" s="14">
        <v>0.9</v>
      </c>
      <c r="N46" s="14">
        <v>0</v>
      </c>
      <c r="O46" s="14" t="s">
        <v>86</v>
      </c>
      <c r="P46" s="14">
        <v>2100</v>
      </c>
      <c r="Q46" s="14">
        <v>35</v>
      </c>
      <c r="R46" s="14">
        <v>3.5</v>
      </c>
      <c r="S46" s="14">
        <v>270</v>
      </c>
      <c r="T46" s="14">
        <v>1.6</v>
      </c>
      <c r="U46" s="14">
        <v>5</v>
      </c>
      <c r="V46" s="14">
        <v>1.4</v>
      </c>
      <c r="W46" s="14">
        <v>0.1</v>
      </c>
      <c r="X46" s="14">
        <v>600</v>
      </c>
      <c r="Y46" s="14">
        <v>1.4</v>
      </c>
      <c r="Z46" s="14">
        <v>70</v>
      </c>
      <c r="AA46" s="14">
        <v>15</v>
      </c>
      <c r="AB46" s="14">
        <v>13</v>
      </c>
      <c r="AC46" s="14">
        <v>45</v>
      </c>
      <c r="AD46" s="14">
        <v>1150</v>
      </c>
      <c r="AE46" s="19">
        <v>3.1</v>
      </c>
      <c r="AF46" s="19" t="s">
        <v>79</v>
      </c>
      <c r="AG46" s="19">
        <v>1.3</v>
      </c>
      <c r="AH46" s="19">
        <v>2.2000000000000002</v>
      </c>
      <c r="AI46" s="19">
        <v>120</v>
      </c>
      <c r="AJ46" s="19">
        <v>11</v>
      </c>
      <c r="AK46" s="19">
        <v>300</v>
      </c>
      <c r="AL46" s="19">
        <v>2</v>
      </c>
      <c r="AM46" s="19">
        <v>45</v>
      </c>
      <c r="AN46" s="19">
        <v>640</v>
      </c>
      <c r="AO46" s="19">
        <v>2700</v>
      </c>
      <c r="AP46" s="19">
        <v>55</v>
      </c>
      <c r="AQ46" s="19">
        <v>2</v>
      </c>
      <c r="AR46" s="19">
        <v>10.7</v>
      </c>
      <c r="AS46" s="14">
        <v>11</v>
      </c>
      <c r="AT46" s="46" t="str">
        <f t="shared" si="18"/>
        <v>2043</v>
      </c>
      <c r="AU46" s="46" t="str">
        <f t="shared" si="17"/>
        <v>2513</v>
      </c>
      <c r="AV46" s="47">
        <f t="shared" si="4"/>
        <v>2043</v>
      </c>
      <c r="AW46" s="47">
        <f t="shared" si="1"/>
        <v>2513</v>
      </c>
      <c r="AX46" s="48">
        <f>SUMIFS(Pop!G$8:G$314,Pop!F$8:F$314,Synthesis!AS46,Pop!E$8:E$314,Synthesis!A46)</f>
        <v>47054</v>
      </c>
      <c r="AY46" s="48">
        <f t="shared" si="5"/>
        <v>96131322</v>
      </c>
      <c r="AZ46" s="48">
        <f t="shared" si="6"/>
        <v>118246702</v>
      </c>
      <c r="BA46" s="66">
        <f t="shared" si="2"/>
        <v>0.34607275919999997</v>
      </c>
      <c r="BB46" s="66">
        <f t="shared" si="3"/>
        <v>0.42568812719999999</v>
      </c>
      <c r="BC46" s="48">
        <f t="shared" si="14"/>
        <v>42348.6</v>
      </c>
      <c r="BD46" s="48">
        <f t="shared" si="15"/>
        <v>42348.6</v>
      </c>
    </row>
    <row r="47" spans="1:56" s="4" customFormat="1" ht="61.5" customHeight="1">
      <c r="A47" s="5" t="s">
        <v>167</v>
      </c>
      <c r="B47" s="10" t="s">
        <v>127</v>
      </c>
      <c r="C47" s="14" t="s">
        <v>174</v>
      </c>
      <c r="D47" s="14" t="s">
        <v>84</v>
      </c>
      <c r="E47" s="14">
        <v>19</v>
      </c>
      <c r="F47" s="14" t="s">
        <v>92</v>
      </c>
      <c r="G47" s="14">
        <v>0.5</v>
      </c>
      <c r="H47" s="14">
        <v>250</v>
      </c>
      <c r="I47" s="16" t="s">
        <v>79</v>
      </c>
      <c r="J47" s="14">
        <v>4</v>
      </c>
      <c r="K47" s="14" t="s">
        <v>79</v>
      </c>
      <c r="L47" s="14" t="s">
        <v>95</v>
      </c>
      <c r="M47" s="14">
        <v>0.9</v>
      </c>
      <c r="N47" s="14">
        <v>0</v>
      </c>
      <c r="O47" s="14" t="s">
        <v>86</v>
      </c>
      <c r="P47" s="14">
        <v>2100</v>
      </c>
      <c r="Q47" s="14">
        <v>35</v>
      </c>
      <c r="R47" s="14">
        <v>3.5</v>
      </c>
      <c r="S47" s="14">
        <v>270</v>
      </c>
      <c r="T47" s="14">
        <v>1.6</v>
      </c>
      <c r="U47" s="14">
        <v>5</v>
      </c>
      <c r="V47" s="14">
        <v>1.4</v>
      </c>
      <c r="W47" s="14">
        <v>0.1</v>
      </c>
      <c r="X47" s="14">
        <v>600</v>
      </c>
      <c r="Y47" s="14">
        <v>1.4</v>
      </c>
      <c r="Z47" s="14">
        <v>70</v>
      </c>
      <c r="AA47" s="14">
        <v>15</v>
      </c>
      <c r="AB47" s="14">
        <v>13</v>
      </c>
      <c r="AC47" s="14">
        <v>45</v>
      </c>
      <c r="AD47" s="14">
        <v>1150</v>
      </c>
      <c r="AE47" s="19">
        <v>3.1</v>
      </c>
      <c r="AF47" s="19" t="s">
        <v>79</v>
      </c>
      <c r="AG47" s="19">
        <v>1.3</v>
      </c>
      <c r="AH47" s="19">
        <v>2.2000000000000002</v>
      </c>
      <c r="AI47" s="19">
        <v>150</v>
      </c>
      <c r="AJ47" s="19">
        <v>11</v>
      </c>
      <c r="AK47" s="19">
        <v>300</v>
      </c>
      <c r="AL47" s="19">
        <v>2</v>
      </c>
      <c r="AM47" s="19">
        <v>45</v>
      </c>
      <c r="AN47" s="19">
        <v>640</v>
      </c>
      <c r="AO47" s="19">
        <v>2700</v>
      </c>
      <c r="AP47" s="19">
        <v>55</v>
      </c>
      <c r="AQ47" s="19">
        <v>2</v>
      </c>
      <c r="AR47" s="19">
        <v>10.7</v>
      </c>
      <c r="AS47" s="14">
        <v>12</v>
      </c>
      <c r="AT47" s="46" t="str">
        <f t="shared" si="18"/>
        <v>2043</v>
      </c>
      <c r="AU47" s="46" t="str">
        <f t="shared" si="17"/>
        <v>2513</v>
      </c>
      <c r="AV47" s="47">
        <f t="shared" si="4"/>
        <v>2043</v>
      </c>
      <c r="AW47" s="47">
        <f t="shared" si="1"/>
        <v>2513</v>
      </c>
      <c r="AX47" s="48">
        <f>SUMIFS(Pop!G$8:G$314,Pop!F$8:F$314,Synthesis!AS47,Pop!E$8:E$314,Synthesis!A47)</f>
        <v>46350</v>
      </c>
      <c r="AY47" s="48">
        <f t="shared" si="5"/>
        <v>94693050</v>
      </c>
      <c r="AZ47" s="48">
        <f t="shared" si="6"/>
        <v>116477550</v>
      </c>
      <c r="BA47" s="66">
        <f t="shared" si="2"/>
        <v>0.34089498000000001</v>
      </c>
      <c r="BB47" s="66">
        <f t="shared" si="3"/>
        <v>0.41931918000000001</v>
      </c>
      <c r="BC47" s="48">
        <f t="shared" si="14"/>
        <v>41715</v>
      </c>
      <c r="BD47" s="48">
        <f t="shared" si="15"/>
        <v>41715</v>
      </c>
    </row>
    <row r="48" spans="1:56" s="4" customFormat="1" ht="61.5" customHeight="1">
      <c r="A48" s="5" t="s">
        <v>167</v>
      </c>
      <c r="B48" s="10" t="s">
        <v>128</v>
      </c>
      <c r="C48" s="14" t="s">
        <v>174</v>
      </c>
      <c r="D48" s="14" t="s">
        <v>84</v>
      </c>
      <c r="E48" s="14">
        <v>19</v>
      </c>
      <c r="F48" s="14" t="s">
        <v>92</v>
      </c>
      <c r="G48" s="14">
        <v>0.5</v>
      </c>
      <c r="H48" s="14">
        <v>250</v>
      </c>
      <c r="I48" s="16" t="s">
        <v>79</v>
      </c>
      <c r="J48" s="14">
        <v>4</v>
      </c>
      <c r="K48" s="14" t="s">
        <v>79</v>
      </c>
      <c r="L48" s="14" t="s">
        <v>95</v>
      </c>
      <c r="M48" s="14">
        <v>0.89</v>
      </c>
      <c r="N48" s="14">
        <v>0</v>
      </c>
      <c r="O48" s="14" t="s">
        <v>86</v>
      </c>
      <c r="P48" s="14">
        <v>2100</v>
      </c>
      <c r="Q48" s="14">
        <v>35</v>
      </c>
      <c r="R48" s="14">
        <v>3.5</v>
      </c>
      <c r="S48" s="14">
        <v>270</v>
      </c>
      <c r="T48" s="14">
        <v>1.6</v>
      </c>
      <c r="U48" s="14">
        <v>5</v>
      </c>
      <c r="V48" s="14">
        <v>1.4</v>
      </c>
      <c r="W48" s="14">
        <v>0.1</v>
      </c>
      <c r="X48" s="14">
        <v>600</v>
      </c>
      <c r="Y48" s="14">
        <v>1.4</v>
      </c>
      <c r="Z48" s="14">
        <v>70</v>
      </c>
      <c r="AA48" s="14">
        <v>15</v>
      </c>
      <c r="AB48" s="14">
        <v>13</v>
      </c>
      <c r="AC48" s="14">
        <v>45</v>
      </c>
      <c r="AD48" s="14">
        <v>1150</v>
      </c>
      <c r="AE48" s="19">
        <v>3.1</v>
      </c>
      <c r="AF48" s="19" t="s">
        <v>79</v>
      </c>
      <c r="AG48" s="19">
        <v>1.3</v>
      </c>
      <c r="AH48" s="19">
        <v>2.2000000000000002</v>
      </c>
      <c r="AI48" s="19">
        <v>150</v>
      </c>
      <c r="AJ48" s="19">
        <v>11</v>
      </c>
      <c r="AK48" s="19">
        <v>300</v>
      </c>
      <c r="AL48" s="19">
        <v>2</v>
      </c>
      <c r="AM48" s="19">
        <v>45</v>
      </c>
      <c r="AN48" s="19">
        <v>640</v>
      </c>
      <c r="AO48" s="19">
        <v>2700</v>
      </c>
      <c r="AP48" s="19">
        <v>55</v>
      </c>
      <c r="AQ48" s="19">
        <v>2</v>
      </c>
      <c r="AR48" s="19">
        <v>10.7</v>
      </c>
      <c r="AS48" s="14">
        <v>13</v>
      </c>
      <c r="AT48" s="46" t="str">
        <f t="shared" si="18"/>
        <v>2043</v>
      </c>
      <c r="AU48" s="46" t="str">
        <f t="shared" si="17"/>
        <v>2513</v>
      </c>
      <c r="AV48" s="47">
        <f t="shared" si="4"/>
        <v>2043</v>
      </c>
      <c r="AW48" s="47">
        <f t="shared" si="1"/>
        <v>2513</v>
      </c>
      <c r="AX48" s="48">
        <f>SUMIFS(Pop!G$8:G$314,Pop!F$8:F$314,Synthesis!AS48,Pop!E$8:E$314,Synthesis!A48)</f>
        <v>46583</v>
      </c>
      <c r="AY48" s="48">
        <f t="shared" si="5"/>
        <v>95169069</v>
      </c>
      <c r="AZ48" s="48">
        <f t="shared" si="6"/>
        <v>117063079</v>
      </c>
      <c r="BA48" s="66">
        <f t="shared" si="2"/>
        <v>0.34260864840000005</v>
      </c>
      <c r="BB48" s="66">
        <f t="shared" si="3"/>
        <v>0.42142708440000004</v>
      </c>
      <c r="BC48" s="48">
        <f t="shared" si="14"/>
        <v>41458.870000000003</v>
      </c>
      <c r="BD48" s="48">
        <f t="shared" si="15"/>
        <v>41458.870000000003</v>
      </c>
    </row>
    <row r="49" spans="1:64" s="4" customFormat="1" ht="60.75" customHeight="1">
      <c r="A49" s="5" t="s">
        <v>167</v>
      </c>
      <c r="B49" s="10" t="s">
        <v>129</v>
      </c>
      <c r="C49" s="14" t="s">
        <v>175</v>
      </c>
      <c r="D49" s="14" t="s">
        <v>84</v>
      </c>
      <c r="E49" s="14">
        <v>21</v>
      </c>
      <c r="F49" s="14" t="s">
        <v>92</v>
      </c>
      <c r="G49" s="14">
        <v>0.5</v>
      </c>
      <c r="H49" s="14">
        <v>250</v>
      </c>
      <c r="I49" s="16" t="s">
        <v>79</v>
      </c>
      <c r="J49" s="14">
        <v>4</v>
      </c>
      <c r="K49" s="14" t="s">
        <v>79</v>
      </c>
      <c r="L49" s="14" t="s">
        <v>95</v>
      </c>
      <c r="M49" s="14">
        <v>0.88</v>
      </c>
      <c r="N49" s="14">
        <v>0</v>
      </c>
      <c r="O49" s="14" t="s">
        <v>86</v>
      </c>
      <c r="P49" s="14">
        <v>2500</v>
      </c>
      <c r="Q49" s="14">
        <v>35</v>
      </c>
      <c r="R49" s="14">
        <v>4</v>
      </c>
      <c r="S49" s="14">
        <v>330</v>
      </c>
      <c r="T49" s="14">
        <v>1.6</v>
      </c>
      <c r="U49" s="14">
        <v>5</v>
      </c>
      <c r="V49" s="14">
        <v>1.6</v>
      </c>
      <c r="W49" s="14">
        <v>0.1</v>
      </c>
      <c r="X49" s="14">
        <v>750</v>
      </c>
      <c r="Y49" s="14">
        <v>1.7</v>
      </c>
      <c r="Z49" s="14">
        <v>100</v>
      </c>
      <c r="AA49" s="14">
        <v>15</v>
      </c>
      <c r="AB49" s="14">
        <v>13</v>
      </c>
      <c r="AC49" s="14">
        <v>65</v>
      </c>
      <c r="AD49" s="14">
        <v>1150</v>
      </c>
      <c r="AE49" s="19">
        <v>3.1</v>
      </c>
      <c r="AF49" s="19" t="s">
        <v>79</v>
      </c>
      <c r="AG49" s="19">
        <v>1.3</v>
      </c>
      <c r="AH49" s="19">
        <v>3.2</v>
      </c>
      <c r="AI49" s="19">
        <v>150</v>
      </c>
      <c r="AJ49" s="19">
        <v>11</v>
      </c>
      <c r="AK49" s="19">
        <v>300</v>
      </c>
      <c r="AL49" s="19">
        <v>3</v>
      </c>
      <c r="AM49" s="19">
        <v>65</v>
      </c>
      <c r="AN49" s="19">
        <v>640</v>
      </c>
      <c r="AO49" s="19">
        <v>3500</v>
      </c>
      <c r="AP49" s="19">
        <v>70</v>
      </c>
      <c r="AQ49" s="19">
        <v>2</v>
      </c>
      <c r="AR49" s="19">
        <v>14.2</v>
      </c>
      <c r="AS49" s="14">
        <v>14</v>
      </c>
      <c r="AT49" s="46" t="str">
        <f t="shared" si="18"/>
        <v>2699</v>
      </c>
      <c r="AU49" s="46" t="str">
        <f t="shared" si="17"/>
        <v>2940</v>
      </c>
      <c r="AV49" s="47">
        <f t="shared" si="4"/>
        <v>2699</v>
      </c>
      <c r="AW49" s="47">
        <f t="shared" si="1"/>
        <v>2940</v>
      </c>
      <c r="AX49" s="48">
        <f>SUMIFS(Pop!G$8:G$314,Pop!F$8:F$314,Synthesis!AS49,Pop!E$8:E$314,Synthesis!A49)</f>
        <v>46334</v>
      </c>
      <c r="AY49" s="48">
        <f t="shared" si="5"/>
        <v>125055466</v>
      </c>
      <c r="AZ49" s="48">
        <f t="shared" si="6"/>
        <v>136221960</v>
      </c>
      <c r="BA49" s="66">
        <f t="shared" si="2"/>
        <v>0.45019967760000001</v>
      </c>
      <c r="BB49" s="66">
        <f t="shared" si="3"/>
        <v>0.490399056</v>
      </c>
      <c r="BC49" s="48">
        <f t="shared" si="14"/>
        <v>40773.919999999998</v>
      </c>
      <c r="BD49" s="48">
        <f t="shared" si="15"/>
        <v>40773.919999999998</v>
      </c>
    </row>
    <row r="50" spans="1:64" s="4" customFormat="1" ht="60.75" customHeight="1">
      <c r="A50" s="5" t="s">
        <v>167</v>
      </c>
      <c r="B50" s="10" t="s">
        <v>131</v>
      </c>
      <c r="C50" s="14" t="s">
        <v>175</v>
      </c>
      <c r="D50" s="14" t="s">
        <v>84</v>
      </c>
      <c r="E50" s="14">
        <v>21</v>
      </c>
      <c r="F50" s="14" t="s">
        <v>92</v>
      </c>
      <c r="G50" s="14">
        <v>0.5</v>
      </c>
      <c r="H50" s="14">
        <v>250</v>
      </c>
      <c r="I50" s="16" t="s">
        <v>79</v>
      </c>
      <c r="J50" s="14">
        <v>4</v>
      </c>
      <c r="K50" s="14" t="s">
        <v>79</v>
      </c>
      <c r="L50" s="14" t="s">
        <v>95</v>
      </c>
      <c r="M50" s="14">
        <v>0.87</v>
      </c>
      <c r="N50" s="14">
        <v>0</v>
      </c>
      <c r="O50" s="14" t="s">
        <v>86</v>
      </c>
      <c r="P50" s="14">
        <v>2500</v>
      </c>
      <c r="Q50" s="14">
        <v>35</v>
      </c>
      <c r="R50" s="14">
        <v>4</v>
      </c>
      <c r="S50" s="14">
        <v>330</v>
      </c>
      <c r="T50" s="14">
        <v>1.6</v>
      </c>
      <c r="U50" s="14">
        <v>5</v>
      </c>
      <c r="V50" s="14">
        <v>1.6</v>
      </c>
      <c r="W50" s="14">
        <v>0.1</v>
      </c>
      <c r="X50" s="14">
        <v>750</v>
      </c>
      <c r="Y50" s="14">
        <v>1.7</v>
      </c>
      <c r="Z50" s="14">
        <v>100</v>
      </c>
      <c r="AA50" s="14">
        <v>15</v>
      </c>
      <c r="AB50" s="14">
        <v>13</v>
      </c>
      <c r="AC50" s="14">
        <v>65</v>
      </c>
      <c r="AD50" s="14">
        <v>1150</v>
      </c>
      <c r="AE50" s="19">
        <v>3.1</v>
      </c>
      <c r="AF50" s="19" t="s">
        <v>79</v>
      </c>
      <c r="AG50" s="19">
        <v>1.3</v>
      </c>
      <c r="AH50" s="19">
        <v>3.2</v>
      </c>
      <c r="AI50" s="19">
        <v>150</v>
      </c>
      <c r="AJ50" s="19">
        <v>11</v>
      </c>
      <c r="AK50" s="19">
        <v>300</v>
      </c>
      <c r="AL50" s="19">
        <v>3</v>
      </c>
      <c r="AM50" s="19">
        <v>65</v>
      </c>
      <c r="AN50" s="19">
        <v>640</v>
      </c>
      <c r="AO50" s="19">
        <v>3500</v>
      </c>
      <c r="AP50" s="19">
        <v>70</v>
      </c>
      <c r="AQ50" s="19">
        <v>2</v>
      </c>
      <c r="AR50" s="19">
        <v>14.2</v>
      </c>
      <c r="AS50" s="14">
        <v>15</v>
      </c>
      <c r="AT50" s="46" t="str">
        <f t="shared" si="18"/>
        <v>2699</v>
      </c>
      <c r="AU50" s="46" t="str">
        <f t="shared" si="17"/>
        <v>2940</v>
      </c>
      <c r="AV50" s="47">
        <f t="shared" si="4"/>
        <v>2699</v>
      </c>
      <c r="AW50" s="47">
        <f t="shared" si="1"/>
        <v>2940</v>
      </c>
      <c r="AX50" s="48">
        <f>SUMIFS(Pop!G$8:G$314,Pop!F$8:F$314,Synthesis!AS50,Pop!E$8:E$314,Synthesis!A50)</f>
        <v>46410</v>
      </c>
      <c r="AY50" s="48">
        <f t="shared" si="5"/>
        <v>125260590</v>
      </c>
      <c r="AZ50" s="48">
        <f t="shared" si="6"/>
        <v>136445400</v>
      </c>
      <c r="BA50" s="66">
        <f t="shared" si="2"/>
        <v>0.450938124</v>
      </c>
      <c r="BB50" s="66">
        <f t="shared" si="3"/>
        <v>0.49120343999999999</v>
      </c>
      <c r="BC50" s="48">
        <f t="shared" si="14"/>
        <v>40376.699999999997</v>
      </c>
      <c r="BD50" s="48">
        <f t="shared" si="15"/>
        <v>40376.699999999997</v>
      </c>
    </row>
    <row r="51" spans="1:64" s="4" customFormat="1" ht="60.75" customHeight="1">
      <c r="A51" s="5" t="s">
        <v>167</v>
      </c>
      <c r="B51" s="10" t="s">
        <v>132</v>
      </c>
      <c r="C51" s="14" t="s">
        <v>175</v>
      </c>
      <c r="D51" s="14" t="s">
        <v>84</v>
      </c>
      <c r="E51" s="14">
        <v>21</v>
      </c>
      <c r="F51" s="14" t="s">
        <v>92</v>
      </c>
      <c r="G51" s="14">
        <v>0.5</v>
      </c>
      <c r="H51" s="14">
        <v>250</v>
      </c>
      <c r="I51" s="16" t="s">
        <v>79</v>
      </c>
      <c r="J51" s="14">
        <v>4</v>
      </c>
      <c r="K51" s="14" t="s">
        <v>79</v>
      </c>
      <c r="L51" s="14" t="s">
        <v>95</v>
      </c>
      <c r="M51" s="14">
        <v>0.86</v>
      </c>
      <c r="N51" s="14">
        <v>0</v>
      </c>
      <c r="O51" s="14" t="s">
        <v>86</v>
      </c>
      <c r="P51" s="14">
        <v>2500</v>
      </c>
      <c r="Q51" s="14">
        <v>35</v>
      </c>
      <c r="R51" s="14">
        <v>4</v>
      </c>
      <c r="S51" s="14">
        <v>330</v>
      </c>
      <c r="T51" s="14">
        <v>1.6</v>
      </c>
      <c r="U51" s="14">
        <v>5</v>
      </c>
      <c r="V51" s="14">
        <v>1.6</v>
      </c>
      <c r="W51" s="14">
        <v>0.1</v>
      </c>
      <c r="X51" s="14">
        <v>750</v>
      </c>
      <c r="Y51" s="14">
        <v>1.7</v>
      </c>
      <c r="Z51" s="14">
        <v>100</v>
      </c>
      <c r="AA51" s="14">
        <v>15</v>
      </c>
      <c r="AB51" s="14">
        <v>13</v>
      </c>
      <c r="AC51" s="14">
        <v>65</v>
      </c>
      <c r="AD51" s="14">
        <v>1150</v>
      </c>
      <c r="AE51" s="19">
        <v>3.1</v>
      </c>
      <c r="AF51" s="19" t="s">
        <v>79</v>
      </c>
      <c r="AG51" s="19">
        <v>1.3</v>
      </c>
      <c r="AH51" s="19">
        <v>3.2</v>
      </c>
      <c r="AI51" s="19">
        <v>150</v>
      </c>
      <c r="AJ51" s="19">
        <v>11</v>
      </c>
      <c r="AK51" s="19">
        <v>300</v>
      </c>
      <c r="AL51" s="19">
        <v>3</v>
      </c>
      <c r="AM51" s="19">
        <v>65</v>
      </c>
      <c r="AN51" s="19">
        <v>640</v>
      </c>
      <c r="AO51" s="19">
        <v>3500</v>
      </c>
      <c r="AP51" s="19">
        <v>70</v>
      </c>
      <c r="AQ51" s="19">
        <v>2</v>
      </c>
      <c r="AR51" s="19">
        <v>14.2</v>
      </c>
      <c r="AS51" s="14">
        <v>16</v>
      </c>
      <c r="AT51" s="46" t="str">
        <f t="shared" si="18"/>
        <v>2699</v>
      </c>
      <c r="AU51" s="46" t="str">
        <f t="shared" si="17"/>
        <v>2940</v>
      </c>
      <c r="AV51" s="47">
        <f t="shared" si="4"/>
        <v>2699</v>
      </c>
      <c r="AW51" s="47">
        <f t="shared" si="1"/>
        <v>2940</v>
      </c>
      <c r="AX51" s="48">
        <f>SUMIFS(Pop!G$8:G$314,Pop!F$8:F$314,Synthesis!AS51,Pop!E$8:E$314,Synthesis!A51)</f>
        <v>45545</v>
      </c>
      <c r="AY51" s="48">
        <f t="shared" si="5"/>
        <v>122925955</v>
      </c>
      <c r="AZ51" s="48">
        <f t="shared" si="6"/>
        <v>133902300</v>
      </c>
      <c r="BA51" s="66">
        <f t="shared" si="2"/>
        <v>0.442533438</v>
      </c>
      <c r="BB51" s="66">
        <f t="shared" si="3"/>
        <v>0.48204828</v>
      </c>
      <c r="BC51" s="48">
        <f t="shared" si="14"/>
        <v>39168.699999999997</v>
      </c>
      <c r="BD51" s="48">
        <f t="shared" si="15"/>
        <v>39168.699999999997</v>
      </c>
    </row>
    <row r="52" spans="1:64" s="4" customFormat="1" ht="60.75" customHeight="1">
      <c r="A52" s="5" t="s">
        <v>167</v>
      </c>
      <c r="B52" s="10" t="s">
        <v>133</v>
      </c>
      <c r="C52" s="14"/>
      <c r="D52" s="14"/>
      <c r="E52" s="14"/>
      <c r="F52" s="14"/>
      <c r="G52" s="14"/>
      <c r="H52" s="14"/>
      <c r="I52" s="16"/>
      <c r="J52" s="14"/>
      <c r="K52" s="14"/>
      <c r="L52" s="14"/>
      <c r="M52" s="46">
        <f>M53</f>
        <v>0.83</v>
      </c>
      <c r="N52" s="14">
        <v>0</v>
      </c>
      <c r="O52" s="14" t="s">
        <v>86</v>
      </c>
      <c r="P52" s="14">
        <v>2000</v>
      </c>
      <c r="Q52" s="15">
        <v>35</v>
      </c>
      <c r="R52" s="15">
        <v>4</v>
      </c>
      <c r="S52" s="15">
        <v>330</v>
      </c>
      <c r="T52" s="15">
        <v>1.6</v>
      </c>
      <c r="U52" s="15">
        <v>5</v>
      </c>
      <c r="V52" s="15">
        <v>1.6</v>
      </c>
      <c r="W52" s="15">
        <v>0.1</v>
      </c>
      <c r="X52" s="15">
        <v>650</v>
      </c>
      <c r="Y52" s="15">
        <v>1.6</v>
      </c>
      <c r="Z52" s="15">
        <v>90</v>
      </c>
      <c r="AA52" s="15">
        <v>15</v>
      </c>
      <c r="AB52" s="15">
        <v>11</v>
      </c>
      <c r="AC52" s="15">
        <v>65</v>
      </c>
      <c r="AD52" s="14">
        <v>1150</v>
      </c>
      <c r="AE52" s="19">
        <v>3.1</v>
      </c>
      <c r="AF52" s="19" t="s">
        <v>79</v>
      </c>
      <c r="AG52" s="19">
        <v>1.1000000000000001</v>
      </c>
      <c r="AH52" s="19">
        <v>2.8</v>
      </c>
      <c r="AI52" s="19">
        <v>150</v>
      </c>
      <c r="AJ52" s="19">
        <v>13</v>
      </c>
      <c r="AK52" s="19">
        <v>250</v>
      </c>
      <c r="AL52" s="19">
        <v>3</v>
      </c>
      <c r="AM52" s="19">
        <v>65</v>
      </c>
      <c r="AN52" s="19">
        <v>640</v>
      </c>
      <c r="AO52" s="19">
        <v>3500</v>
      </c>
      <c r="AP52" s="19">
        <v>70</v>
      </c>
      <c r="AQ52" s="19">
        <v>2</v>
      </c>
      <c r="AR52" s="19">
        <v>11.9</v>
      </c>
      <c r="AS52" s="14">
        <v>17</v>
      </c>
      <c r="AT52" s="46" t="str">
        <f t="shared" ref="AT52" si="19">LEFT(C52,4)</f>
        <v/>
      </c>
      <c r="AU52" s="46" t="str">
        <f t="shared" si="17"/>
        <v/>
      </c>
      <c r="AV52" s="47">
        <f>AV53</f>
        <v>2305</v>
      </c>
      <c r="AW52" s="47">
        <f>AW53</f>
        <v>2672</v>
      </c>
      <c r="AX52" s="48">
        <f>SUMIFS(Pop!G$8:G$314,Pop!F$8:F$314,Synthesis!AS52,Pop!E$8:E$314,Synthesis!A52)</f>
        <v>46152</v>
      </c>
      <c r="AY52" s="48">
        <f t="shared" si="5"/>
        <v>106380360</v>
      </c>
      <c r="AZ52" s="48">
        <f t="shared" si="6"/>
        <v>123318144</v>
      </c>
      <c r="BA52" s="66">
        <f t="shared" si="2"/>
        <v>0.38296929600000001</v>
      </c>
      <c r="BB52" s="66">
        <f t="shared" si="3"/>
        <v>0.44394531840000001</v>
      </c>
      <c r="BC52" s="48">
        <f t="shared" si="14"/>
        <v>38306.159999999996</v>
      </c>
      <c r="BD52" s="48">
        <f t="shared" si="15"/>
        <v>38306.159999999996</v>
      </c>
    </row>
    <row r="53" spans="1:64" s="4" customFormat="1" ht="60.75" customHeight="1">
      <c r="A53" s="5" t="s">
        <v>167</v>
      </c>
      <c r="B53" s="9" t="s">
        <v>134</v>
      </c>
      <c r="C53" s="14" t="s">
        <v>176</v>
      </c>
      <c r="D53" s="14" t="s">
        <v>84</v>
      </c>
      <c r="E53" s="14" t="s">
        <v>136</v>
      </c>
      <c r="F53" s="14" t="s">
        <v>92</v>
      </c>
      <c r="G53" s="14">
        <v>0.5</v>
      </c>
      <c r="H53" s="14">
        <v>250</v>
      </c>
      <c r="I53" s="16" t="s">
        <v>79</v>
      </c>
      <c r="J53" s="14">
        <v>4</v>
      </c>
      <c r="K53" s="16" t="s">
        <v>94</v>
      </c>
      <c r="L53" s="14" t="s">
        <v>95</v>
      </c>
      <c r="M53" s="14">
        <v>0.83</v>
      </c>
      <c r="N53" s="14">
        <v>0</v>
      </c>
      <c r="O53" s="14" t="s">
        <v>86</v>
      </c>
      <c r="P53" s="14">
        <v>2500</v>
      </c>
      <c r="Q53" s="14">
        <v>40</v>
      </c>
      <c r="R53" s="14">
        <v>4</v>
      </c>
      <c r="S53" s="14">
        <v>330</v>
      </c>
      <c r="T53" s="14">
        <v>1.6</v>
      </c>
      <c r="U53" s="14">
        <v>5</v>
      </c>
      <c r="V53" s="14">
        <v>1.6</v>
      </c>
      <c r="W53" s="14">
        <v>0.1</v>
      </c>
      <c r="X53" s="14">
        <v>750</v>
      </c>
      <c r="Y53" s="14">
        <v>1.7</v>
      </c>
      <c r="Z53" s="14">
        <v>110</v>
      </c>
      <c r="AA53" s="14">
        <v>15</v>
      </c>
      <c r="AB53" s="14">
        <v>13</v>
      </c>
      <c r="AC53" s="14">
        <v>70</v>
      </c>
      <c r="AD53" s="14" t="s">
        <v>104</v>
      </c>
      <c r="AE53" s="21">
        <v>3.1</v>
      </c>
      <c r="AF53" s="19" t="s">
        <v>79</v>
      </c>
      <c r="AG53" s="21">
        <v>1.6</v>
      </c>
      <c r="AH53" s="21">
        <v>3.4</v>
      </c>
      <c r="AI53" s="21">
        <v>150</v>
      </c>
      <c r="AJ53" s="19">
        <v>11</v>
      </c>
      <c r="AK53" s="21">
        <v>350</v>
      </c>
      <c r="AL53" s="21">
        <v>3</v>
      </c>
      <c r="AM53" s="21">
        <v>65</v>
      </c>
      <c r="AN53" s="21">
        <v>550</v>
      </c>
      <c r="AO53" s="21">
        <v>3500</v>
      </c>
      <c r="AP53" s="21">
        <v>70</v>
      </c>
      <c r="AQ53" s="21">
        <v>2</v>
      </c>
      <c r="AR53" s="19" t="s">
        <v>177</v>
      </c>
      <c r="AS53" s="14" t="s">
        <v>140</v>
      </c>
      <c r="AT53" s="46" t="str">
        <f>LEFT(C53,4)</f>
        <v>2305</v>
      </c>
      <c r="AU53" s="46" t="str">
        <f t="shared" si="17"/>
        <v>2672</v>
      </c>
      <c r="AV53" s="47">
        <f t="shared" si="4"/>
        <v>2305</v>
      </c>
      <c r="AW53" s="47">
        <f t="shared" si="1"/>
        <v>2672</v>
      </c>
      <c r="AX53" s="48">
        <f>SUMIFS(Pop!G$8:G$314,Pop!F$8:F$314,Synthesis!AS53,Pop!E$8:E$314,Synthesis!A53)</f>
        <v>2891279</v>
      </c>
      <c r="AY53" s="48">
        <f t="shared" si="5"/>
        <v>6664398095</v>
      </c>
      <c r="AZ53" s="48">
        <f t="shared" si="6"/>
        <v>7725497488</v>
      </c>
      <c r="BA53" s="66">
        <f t="shared" si="2"/>
        <v>23.991833142000001</v>
      </c>
      <c r="BB53" s="66">
        <f t="shared" si="3"/>
        <v>27.811790956799999</v>
      </c>
      <c r="BC53" s="48">
        <f t="shared" si="14"/>
        <v>2399761.5699999998</v>
      </c>
      <c r="BD53" s="48">
        <f t="shared" si="15"/>
        <v>2399761.5699999998</v>
      </c>
    </row>
    <row r="54" spans="1:64" s="4" customFormat="1" ht="60" customHeight="1">
      <c r="A54" s="5" t="s">
        <v>167</v>
      </c>
      <c r="B54" s="9" t="s">
        <v>141</v>
      </c>
      <c r="C54" s="14" t="s">
        <v>178</v>
      </c>
      <c r="D54" s="14" t="s">
        <v>143</v>
      </c>
      <c r="E54" s="14" t="s">
        <v>144</v>
      </c>
      <c r="F54" s="14" t="s">
        <v>92</v>
      </c>
      <c r="G54" s="14">
        <v>0.5</v>
      </c>
      <c r="H54" s="14">
        <v>250</v>
      </c>
      <c r="I54" s="16" t="s">
        <v>79</v>
      </c>
      <c r="J54" s="14">
        <v>4</v>
      </c>
      <c r="K54" s="16" t="s">
        <v>94</v>
      </c>
      <c r="L54" s="14" t="s">
        <v>95</v>
      </c>
      <c r="M54" s="14" t="s">
        <v>145</v>
      </c>
      <c r="N54" s="14">
        <v>0</v>
      </c>
      <c r="O54" s="14" t="s">
        <v>86</v>
      </c>
      <c r="P54" s="14" t="s">
        <v>179</v>
      </c>
      <c r="Q54" s="14">
        <v>40</v>
      </c>
      <c r="R54" s="14" t="s">
        <v>147</v>
      </c>
      <c r="S54" s="14" t="s">
        <v>148</v>
      </c>
      <c r="T54" s="14" t="s">
        <v>180</v>
      </c>
      <c r="U54" s="14">
        <v>5</v>
      </c>
      <c r="V54" s="14">
        <v>1.3</v>
      </c>
      <c r="W54" s="14" t="s">
        <v>181</v>
      </c>
      <c r="X54" s="14" t="s">
        <v>182</v>
      </c>
      <c r="Y54" s="14" t="s">
        <v>183</v>
      </c>
      <c r="Z54" s="14" t="s">
        <v>184</v>
      </c>
      <c r="AA54" s="14">
        <v>20</v>
      </c>
      <c r="AB54" s="14" t="s">
        <v>185</v>
      </c>
      <c r="AC54" s="14" t="s">
        <v>186</v>
      </c>
      <c r="AD54" s="17" t="s">
        <v>157</v>
      </c>
      <c r="AE54" s="21" t="s">
        <v>187</v>
      </c>
      <c r="AF54" s="19" t="s">
        <v>79</v>
      </c>
      <c r="AG54" s="21" t="s">
        <v>159</v>
      </c>
      <c r="AH54" s="21" t="s">
        <v>188</v>
      </c>
      <c r="AI54" s="21">
        <v>150</v>
      </c>
      <c r="AJ54" s="22" t="s">
        <v>161</v>
      </c>
      <c r="AK54" s="21" t="s">
        <v>189</v>
      </c>
      <c r="AL54" s="21">
        <v>3</v>
      </c>
      <c r="AM54" s="21">
        <v>65</v>
      </c>
      <c r="AN54" s="21">
        <v>700</v>
      </c>
      <c r="AO54" s="21" t="s">
        <v>163</v>
      </c>
      <c r="AP54" s="21" t="s">
        <v>190</v>
      </c>
      <c r="AQ54" s="21" t="s">
        <v>153</v>
      </c>
      <c r="AR54" s="19" t="s">
        <v>191</v>
      </c>
      <c r="AS54" s="14" t="s">
        <v>166</v>
      </c>
      <c r="AT54" s="46" t="str">
        <f>LEFT(C54,4)</f>
        <v>2100</v>
      </c>
      <c r="AU54" s="46" t="str">
        <f t="shared" si="17"/>
        <v>2800</v>
      </c>
      <c r="AV54" s="47">
        <f t="shared" si="4"/>
        <v>2100</v>
      </c>
      <c r="AW54" s="47">
        <f t="shared" si="1"/>
        <v>2800</v>
      </c>
      <c r="AX54" s="48">
        <f>SUMIFS(Pop!G$8:G$314,Pop!F$8:F$314,Synthesis!AS54,Pop!E$8:E$314,Synthesis!A54)</f>
        <v>732366</v>
      </c>
      <c r="AY54" s="48">
        <f t="shared" si="5"/>
        <v>1537968600</v>
      </c>
      <c r="AZ54" s="48">
        <f t="shared" si="6"/>
        <v>2050624800</v>
      </c>
      <c r="BA54" s="66">
        <f t="shared" si="2"/>
        <v>5.5366869599999999</v>
      </c>
      <c r="BB54" s="66">
        <f t="shared" si="3"/>
        <v>7.3822492799999999</v>
      </c>
      <c r="BC54" s="48">
        <f>IFERROR(AX54*LEFT(M54,2),"")</f>
        <v>732366</v>
      </c>
      <c r="BD54" s="48">
        <f>IFERROR(AX54*RIGHT(M54,3),"")</f>
        <v>878839.2</v>
      </c>
    </row>
    <row r="55" spans="1:64" ht="16" thickBot="1">
      <c r="A55" s="51"/>
      <c r="B55" s="52" t="s">
        <v>192</v>
      </c>
      <c r="C55" s="53"/>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3"/>
      <c r="AU55" s="53"/>
      <c r="AV55" s="53"/>
      <c r="AW55" s="53"/>
      <c r="AX55" s="55">
        <f>SUM(AX12:AX54)</f>
        <v>8962258</v>
      </c>
      <c r="AY55" s="55">
        <f t="shared" ref="AY55:AZ55" si="20">SUM(AY12:AY54)</f>
        <v>17740141599</v>
      </c>
      <c r="AZ55" s="55">
        <f t="shared" si="20"/>
        <v>20905636231</v>
      </c>
      <c r="BA55" s="55">
        <f>AY55*3.6/1000000000</f>
        <v>63.864509756400004</v>
      </c>
      <c r="BB55" s="55">
        <f t="shared" ref="BB55:BB56" si="21">AZ55*3.6/1000000000</f>
        <v>75.260290431600012</v>
      </c>
      <c r="BC55" s="36"/>
      <c r="BD55" s="36"/>
    </row>
    <row r="56" spans="1:64" ht="15.5">
      <c r="A56" s="56"/>
      <c r="B56" s="57" t="s">
        <v>193</v>
      </c>
      <c r="C56" s="57"/>
      <c r="D56" s="57"/>
      <c r="E56" s="57"/>
      <c r="F56" s="57"/>
      <c r="G56" s="57"/>
      <c r="H56" s="57"/>
      <c r="I56" s="57"/>
      <c r="J56" s="57"/>
      <c r="K56" s="57"/>
      <c r="L56" s="57"/>
      <c r="M56" s="57"/>
      <c r="N56" s="57" t="s">
        <v>194</v>
      </c>
      <c r="O56" s="57" t="s">
        <v>194</v>
      </c>
      <c r="P56" s="57" t="s">
        <v>194</v>
      </c>
      <c r="Q56" s="57" t="s">
        <v>194</v>
      </c>
      <c r="R56" s="57" t="s">
        <v>194</v>
      </c>
      <c r="S56" s="57" t="s">
        <v>194</v>
      </c>
      <c r="T56" s="57" t="s">
        <v>194</v>
      </c>
      <c r="U56" s="57" t="s">
        <v>194</v>
      </c>
      <c r="V56" s="57" t="s">
        <v>194</v>
      </c>
      <c r="W56" s="57" t="s">
        <v>194</v>
      </c>
      <c r="X56" s="57" t="s">
        <v>194</v>
      </c>
      <c r="Y56" s="57" t="s">
        <v>194</v>
      </c>
      <c r="Z56" s="57" t="s">
        <v>194</v>
      </c>
      <c r="AA56" s="57" t="s">
        <v>194</v>
      </c>
      <c r="AB56" s="57" t="s">
        <v>194</v>
      </c>
      <c r="AC56" s="57" t="s">
        <v>194</v>
      </c>
      <c r="AD56" s="57" t="s">
        <v>194</v>
      </c>
      <c r="AE56" s="57" t="s">
        <v>194</v>
      </c>
      <c r="AF56" s="57" t="s">
        <v>194</v>
      </c>
      <c r="AG56" s="57" t="s">
        <v>194</v>
      </c>
      <c r="AH56" s="57" t="s">
        <v>194</v>
      </c>
      <c r="AI56" s="57" t="s">
        <v>194</v>
      </c>
      <c r="AJ56" s="57" t="s">
        <v>194</v>
      </c>
      <c r="AK56" s="57" t="s">
        <v>194</v>
      </c>
      <c r="AL56" s="57" t="s">
        <v>194</v>
      </c>
      <c r="AM56" s="57" t="s">
        <v>194</v>
      </c>
      <c r="AN56" s="57" t="s">
        <v>194</v>
      </c>
      <c r="AO56" s="57" t="s">
        <v>194</v>
      </c>
      <c r="AP56" s="57" t="s">
        <v>194</v>
      </c>
      <c r="AQ56" s="57" t="s">
        <v>194</v>
      </c>
      <c r="AR56" s="57" t="s">
        <v>194</v>
      </c>
      <c r="AS56" s="57"/>
      <c r="AT56" s="58"/>
      <c r="AU56" s="58"/>
      <c r="AV56" s="58"/>
      <c r="AW56" s="58"/>
      <c r="AX56" s="59">
        <f>SUM(AX52:AX54,AX29:AX31,AX4:AX14,AX32:AX37)</f>
        <v>7693548</v>
      </c>
      <c r="AY56" s="59">
        <f t="shared" ref="AY56:AZ56" si="22">SUM(AY52:AY54,AY29:AY31,AY4:AY14,AY32:AY37)</f>
        <v>15377337588</v>
      </c>
      <c r="AZ56" s="59">
        <f t="shared" si="22"/>
        <v>18240042862</v>
      </c>
      <c r="BA56" s="59">
        <f t="shared" ref="BA56" si="23">AY56*3.6/1000000000</f>
        <v>55.358415316800006</v>
      </c>
      <c r="BB56" s="60">
        <f t="shared" si="21"/>
        <v>65.664154303200007</v>
      </c>
    </row>
    <row r="57" spans="1:64" ht="16" thickBot="1">
      <c r="A57" s="61"/>
      <c r="B57" s="62"/>
      <c r="C57" s="62"/>
      <c r="D57" s="62"/>
      <c r="E57" s="62"/>
      <c r="F57" s="62"/>
      <c r="G57" s="62"/>
      <c r="H57" s="62"/>
      <c r="I57" s="62"/>
      <c r="J57" s="62"/>
      <c r="K57" s="62"/>
      <c r="L57" s="62"/>
      <c r="M57" s="62"/>
      <c r="N57" s="62" t="s">
        <v>194</v>
      </c>
      <c r="O57" s="62" t="s">
        <v>194</v>
      </c>
      <c r="P57" s="62" t="s">
        <v>194</v>
      </c>
      <c r="Q57" s="62" t="s">
        <v>194</v>
      </c>
      <c r="R57" s="62" t="s">
        <v>194</v>
      </c>
      <c r="S57" s="62" t="s">
        <v>194</v>
      </c>
      <c r="T57" s="62" t="s">
        <v>194</v>
      </c>
      <c r="U57" s="62" t="s">
        <v>194</v>
      </c>
      <c r="V57" s="62" t="s">
        <v>194</v>
      </c>
      <c r="W57" s="62" t="s">
        <v>194</v>
      </c>
      <c r="X57" s="62" t="s">
        <v>194</v>
      </c>
      <c r="Y57" s="62" t="s">
        <v>194</v>
      </c>
      <c r="Z57" s="62" t="s">
        <v>194</v>
      </c>
      <c r="AA57" s="62" t="s">
        <v>194</v>
      </c>
      <c r="AB57" s="62" t="s">
        <v>194</v>
      </c>
      <c r="AC57" s="62" t="s">
        <v>194</v>
      </c>
      <c r="AD57" s="62" t="s">
        <v>194</v>
      </c>
      <c r="AE57" s="62" t="s">
        <v>194</v>
      </c>
      <c r="AF57" s="62" t="s">
        <v>194</v>
      </c>
      <c r="AG57" s="62" t="s">
        <v>194</v>
      </c>
      <c r="AH57" s="62" t="s">
        <v>194</v>
      </c>
      <c r="AI57" s="62" t="s">
        <v>194</v>
      </c>
      <c r="AJ57" s="62" t="s">
        <v>194</v>
      </c>
      <c r="AK57" s="62" t="s">
        <v>194</v>
      </c>
      <c r="AL57" s="62" t="s">
        <v>194</v>
      </c>
      <c r="AM57" s="62" t="s">
        <v>194</v>
      </c>
      <c r="AN57" s="62" t="s">
        <v>194</v>
      </c>
      <c r="AO57" s="62" t="s">
        <v>194</v>
      </c>
      <c r="AP57" s="62" t="s">
        <v>194</v>
      </c>
      <c r="AQ57" s="62" t="s">
        <v>194</v>
      </c>
      <c r="AR57" s="62" t="s">
        <v>194</v>
      </c>
      <c r="AS57" s="62"/>
      <c r="AT57" s="63"/>
      <c r="AU57" s="63"/>
      <c r="AV57" s="63" t="s">
        <v>195</v>
      </c>
      <c r="AW57" s="63"/>
      <c r="AX57" s="64">
        <f>AX56/AX$55</f>
        <v>0.85843857652837041</v>
      </c>
      <c r="AY57" s="64">
        <f>AY56/AY$55</f>
        <v>0.86681030713231799</v>
      </c>
      <c r="AZ57" s="65">
        <f>AZ56/AZ$55</f>
        <v>0.87249403273135906</v>
      </c>
      <c r="BA57" s="64">
        <f>BA56/BA$55</f>
        <v>0.86681030713231799</v>
      </c>
      <c r="BB57" s="65">
        <f>BB56/BB$55</f>
        <v>0.87249403273135906</v>
      </c>
      <c r="BC57" s="252"/>
      <c r="BD57" s="252"/>
      <c r="BE57" s="219" t="str">
        <f>ROUND(BB57/BB59,1)&amp;"x higher than children and adolescents"</f>
        <v>6.8x higher than children and adolescents</v>
      </c>
      <c r="BF57" s="220"/>
      <c r="BG57" s="220"/>
      <c r="BH57" s="220"/>
      <c r="BI57" s="220" t="str">
        <f>ROUND(BB57/BB62,1)&amp;"x higher than children"</f>
        <v>8.4x higher than children</v>
      </c>
      <c r="BJ57" s="220"/>
      <c r="BK57" s="220"/>
      <c r="BL57" s="220"/>
    </row>
    <row r="58" spans="1:64" ht="15.5">
      <c r="A58" s="56"/>
      <c r="B58" s="255" t="s">
        <v>196</v>
      </c>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8"/>
      <c r="AU58" s="58"/>
      <c r="AV58" s="58"/>
      <c r="AW58" s="58"/>
      <c r="AX58" s="59">
        <f>SUM(AX38:AX51,AX15:AX28)</f>
        <v>1268710</v>
      </c>
      <c r="AY58" s="59">
        <f t="shared" ref="AY58:AZ58" si="24">SUM(AY38:AY51,AY15:AY28)</f>
        <v>2362804011</v>
      </c>
      <c r="AZ58" s="59">
        <f t="shared" si="24"/>
        <v>2665593369</v>
      </c>
      <c r="BA58" s="59">
        <f t="shared" ref="BA58:BB58" si="25">AY58*3.6/1000000000</f>
        <v>8.5060944396</v>
      </c>
      <c r="BB58" s="60">
        <f t="shared" si="25"/>
        <v>9.5961361283999995</v>
      </c>
      <c r="BC58" s="252"/>
      <c r="BD58" s="252"/>
    </row>
    <row r="59" spans="1:64" ht="16" thickBot="1">
      <c r="A59" s="61"/>
      <c r="B59" s="62"/>
      <c r="C59" s="63"/>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3"/>
      <c r="AU59" s="63"/>
      <c r="AV59" s="63" t="s">
        <v>195</v>
      </c>
      <c r="AW59" s="63"/>
      <c r="AX59" s="64">
        <f t="shared" ref="AX59:AZ59" si="26">AX58/AX$55</f>
        <v>0.14156142347162959</v>
      </c>
      <c r="AY59" s="64">
        <f t="shared" si="26"/>
        <v>0.13318969286768206</v>
      </c>
      <c r="AZ59" s="65">
        <f t="shared" si="26"/>
        <v>0.12750596726864094</v>
      </c>
      <c r="BA59" s="64">
        <f t="shared" ref="BA59:BB59" si="27">BA58/BA$55</f>
        <v>0.13318969286768204</v>
      </c>
      <c r="BB59" s="65">
        <f t="shared" si="27"/>
        <v>0.12750596726864091</v>
      </c>
    </row>
    <row r="60" spans="1:64" ht="14.5" thickBot="1">
      <c r="P60" s="252"/>
    </row>
    <row r="61" spans="1:64" ht="15.5">
      <c r="A61" s="56"/>
      <c r="B61" s="57" t="s">
        <v>197</v>
      </c>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8"/>
      <c r="AU61" s="58"/>
      <c r="AV61" s="58"/>
      <c r="AW61" s="58"/>
      <c r="AX61" s="59">
        <f>SUM(AX35:AX44,AX4:AX29)</f>
        <v>1239007</v>
      </c>
      <c r="AY61" s="59">
        <f t="shared" ref="AY61:BB61" si="28">SUM(AY35:AY44,AY4:AY29)</f>
        <v>1882540595</v>
      </c>
      <c r="AZ61" s="60">
        <f t="shared" si="28"/>
        <v>2167707153</v>
      </c>
      <c r="BA61" s="59">
        <f t="shared" si="28"/>
        <v>6.7771461419999994</v>
      </c>
      <c r="BB61" s="60">
        <f t="shared" si="28"/>
        <v>7.8037457507999992</v>
      </c>
    </row>
    <row r="62" spans="1:64" ht="16" thickBot="1">
      <c r="A62" s="61"/>
      <c r="B62" s="62"/>
      <c r="C62" s="63"/>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3"/>
      <c r="AU62" s="63"/>
      <c r="AV62" s="63" t="s">
        <v>195</v>
      </c>
      <c r="AW62" s="63"/>
      <c r="AX62" s="64">
        <f t="shared" ref="AX62:BB62" si="29">AX61/AX$55</f>
        <v>0.1382471917233358</v>
      </c>
      <c r="AY62" s="64">
        <f t="shared" si="29"/>
        <v>0.10611756306985271</v>
      </c>
      <c r="AZ62" s="65">
        <f t="shared" si="29"/>
        <v>0.10369008285840196</v>
      </c>
      <c r="BA62" s="64">
        <f t="shared" si="29"/>
        <v>0.10611756306985268</v>
      </c>
      <c r="BB62" s="65">
        <f t="shared" si="29"/>
        <v>0.10369008285840194</v>
      </c>
    </row>
  </sheetData>
  <mergeCells count="1">
    <mergeCell ref="B1:AR1"/>
  </mergeCells>
  <hyperlinks>
    <hyperlink ref="C2" r:id="rId1" display="https://www.blv.admin.ch/blv/de/home/lebensmittel-und-ernaehrung/ernaehrung/empfehlungen-informationen/naehrstoffe/naehrstoffzufuhr-dynamische-tabelle.html" xr:uid="{4527A5AF-6D53-4A4B-A447-B700CE500539}"/>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D8DC-ABF6-444D-B07D-0034BD6132BB}">
  <dimension ref="B2:G315"/>
  <sheetViews>
    <sheetView workbookViewId="0">
      <selection activeCell="C5" sqref="C5"/>
    </sheetView>
  </sheetViews>
  <sheetFormatPr baseColWidth="10" defaultColWidth="8.6640625" defaultRowHeight="14"/>
  <cols>
    <col min="1" max="1" width="3.25" customWidth="1"/>
    <col min="5" max="5" width="10.83203125" customWidth="1"/>
    <col min="7" max="7" width="10.33203125" customWidth="1"/>
  </cols>
  <sheetData>
    <row r="2" spans="2:7" ht="18">
      <c r="B2" s="45" t="s">
        <v>198</v>
      </c>
    </row>
    <row r="3" spans="2:7" ht="18">
      <c r="B3" s="45" t="s">
        <v>199</v>
      </c>
    </row>
    <row r="5" spans="2:7">
      <c r="B5" s="69" t="s">
        <v>6</v>
      </c>
      <c r="C5" s="70" t="s">
        <v>7</v>
      </c>
    </row>
    <row r="6" spans="2:7" ht="14.5" thickBot="1">
      <c r="C6" s="35"/>
    </row>
    <row r="7" spans="2:7">
      <c r="C7" s="35"/>
      <c r="E7" s="71" t="s">
        <v>200</v>
      </c>
      <c r="F7" s="72" t="s">
        <v>201</v>
      </c>
      <c r="G7" s="73" t="s">
        <v>202</v>
      </c>
    </row>
    <row r="8" spans="2:7" ht="14.5" thickBot="1">
      <c r="B8" s="29" t="s">
        <v>203</v>
      </c>
      <c r="C8" s="30" t="s">
        <v>204</v>
      </c>
      <c r="D8" s="26"/>
      <c r="E8" s="38"/>
      <c r="F8" s="36"/>
      <c r="G8" s="39">
        <f>_xlfn.NUMBERVALUE(C8)</f>
        <v>8962258</v>
      </c>
    </row>
    <row r="9" spans="2:7" ht="14.5" thickBot="1">
      <c r="B9" s="31" t="s">
        <v>205</v>
      </c>
      <c r="C9" s="28" t="s">
        <v>206</v>
      </c>
      <c r="D9" s="26"/>
      <c r="E9" s="38">
        <v>0</v>
      </c>
      <c r="F9" s="36">
        <v>0</v>
      </c>
      <c r="G9" s="39">
        <f>_xlfn.NUMBERVALUE(C9)</f>
        <v>78453</v>
      </c>
    </row>
    <row r="10" spans="2:7" ht="14.5" thickBot="1">
      <c r="B10" s="31" t="s">
        <v>207</v>
      </c>
      <c r="C10" s="28" t="s">
        <v>208</v>
      </c>
      <c r="D10" s="26"/>
      <c r="E10" s="38">
        <v>0</v>
      </c>
      <c r="F10" s="36">
        <v>1</v>
      </c>
      <c r="G10" s="39">
        <f t="shared" ref="G10:G73" si="0">_xlfn.NUMBERVALUE(C10)</f>
        <v>83011</v>
      </c>
    </row>
    <row r="11" spans="2:7" ht="14.5" thickBot="1">
      <c r="B11" s="31" t="s">
        <v>209</v>
      </c>
      <c r="C11" s="28" t="s">
        <v>210</v>
      </c>
      <c r="D11" s="26"/>
      <c r="E11" s="38">
        <v>0</v>
      </c>
      <c r="F11" s="36">
        <v>2</v>
      </c>
      <c r="G11" s="39">
        <f t="shared" si="0"/>
        <v>91390</v>
      </c>
    </row>
    <row r="12" spans="2:7" ht="14.5" thickBot="1">
      <c r="B12" s="31" t="s">
        <v>211</v>
      </c>
      <c r="C12" s="28" t="s">
        <v>212</v>
      </c>
      <c r="D12" s="26"/>
      <c r="E12" s="38">
        <v>0</v>
      </c>
      <c r="F12" s="36">
        <v>3</v>
      </c>
      <c r="G12" s="39">
        <f t="shared" si="0"/>
        <v>88160</v>
      </c>
    </row>
    <row r="13" spans="2:7" ht="14.5" thickBot="1">
      <c r="B13" s="31" t="s">
        <v>213</v>
      </c>
      <c r="C13" s="28" t="s">
        <v>214</v>
      </c>
      <c r="D13" s="26"/>
      <c r="E13" s="38">
        <v>0</v>
      </c>
      <c r="F13" s="36">
        <v>4</v>
      </c>
      <c r="G13" s="39">
        <f t="shared" si="0"/>
        <v>89054</v>
      </c>
    </row>
    <row r="14" spans="2:7" ht="14.5" thickBot="1">
      <c r="B14" s="31" t="s">
        <v>215</v>
      </c>
      <c r="C14" s="28" t="s">
        <v>216</v>
      </c>
      <c r="D14" s="26"/>
      <c r="E14" s="38">
        <v>0</v>
      </c>
      <c r="F14" s="36">
        <v>5</v>
      </c>
      <c r="G14" s="39">
        <f t="shared" si="0"/>
        <v>91260</v>
      </c>
    </row>
    <row r="15" spans="2:7" ht="14.5" thickBot="1">
      <c r="B15" s="31" t="s">
        <v>217</v>
      </c>
      <c r="C15" s="28" t="s">
        <v>218</v>
      </c>
      <c r="D15" s="26"/>
      <c r="E15" s="38">
        <v>0</v>
      </c>
      <c r="F15" s="36">
        <v>6</v>
      </c>
      <c r="G15" s="39">
        <f t="shared" si="0"/>
        <v>91277</v>
      </c>
    </row>
    <row r="16" spans="2:7" ht="14.5" thickBot="1">
      <c r="B16" s="31" t="s">
        <v>219</v>
      </c>
      <c r="C16" s="28" t="s">
        <v>220</v>
      </c>
      <c r="D16" s="26"/>
      <c r="E16" s="38">
        <v>0</v>
      </c>
      <c r="F16" s="36">
        <v>7</v>
      </c>
      <c r="G16" s="39">
        <f t="shared" si="0"/>
        <v>92896</v>
      </c>
    </row>
    <row r="17" spans="2:7" ht="14.5" thickBot="1">
      <c r="B17" s="31" t="s">
        <v>221</v>
      </c>
      <c r="C17" s="28" t="s">
        <v>222</v>
      </c>
      <c r="D17" s="26"/>
      <c r="E17" s="38">
        <v>0</v>
      </c>
      <c r="F17" s="36">
        <v>8</v>
      </c>
      <c r="G17" s="39">
        <f t="shared" si="0"/>
        <v>92331</v>
      </c>
    </row>
    <row r="18" spans="2:7" ht="14.5" thickBot="1">
      <c r="B18" s="31" t="s">
        <v>223</v>
      </c>
      <c r="C18" s="28" t="s">
        <v>224</v>
      </c>
      <c r="D18" s="26"/>
      <c r="E18" s="38">
        <v>0</v>
      </c>
      <c r="F18" s="36">
        <v>9</v>
      </c>
      <c r="G18" s="39">
        <f t="shared" si="0"/>
        <v>92202</v>
      </c>
    </row>
    <row r="19" spans="2:7" ht="14.5" thickBot="1">
      <c r="B19" s="31" t="s">
        <v>225</v>
      </c>
      <c r="C19" s="28" t="s">
        <v>226</v>
      </c>
      <c r="D19" s="26"/>
      <c r="E19" s="38">
        <v>0</v>
      </c>
      <c r="F19" s="36">
        <v>10</v>
      </c>
      <c r="G19" s="39">
        <f t="shared" si="0"/>
        <v>90334</v>
      </c>
    </row>
    <row r="20" spans="2:7" ht="14.5" thickBot="1">
      <c r="B20" s="31" t="s">
        <v>227</v>
      </c>
      <c r="C20" s="28" t="s">
        <v>228</v>
      </c>
      <c r="D20" s="26"/>
      <c r="E20" s="38">
        <v>0</v>
      </c>
      <c r="F20" s="36">
        <v>11</v>
      </c>
      <c r="G20" s="39">
        <f t="shared" si="0"/>
        <v>91237</v>
      </c>
    </row>
    <row r="21" spans="2:7" ht="14.5" thickBot="1">
      <c r="B21" s="31" t="s">
        <v>229</v>
      </c>
      <c r="C21" s="28" t="s">
        <v>230</v>
      </c>
      <c r="D21" s="26"/>
      <c r="E21" s="38">
        <v>0</v>
      </c>
      <c r="F21" s="36">
        <v>12</v>
      </c>
      <c r="G21" s="39">
        <f t="shared" si="0"/>
        <v>90221</v>
      </c>
    </row>
    <row r="22" spans="2:7" ht="14.5" thickBot="1">
      <c r="B22" s="31" t="s">
        <v>231</v>
      </c>
      <c r="C22" s="28" t="s">
        <v>232</v>
      </c>
      <c r="D22" s="26"/>
      <c r="E22" s="38">
        <v>0</v>
      </c>
      <c r="F22" s="36">
        <v>13</v>
      </c>
      <c r="G22" s="39">
        <f t="shared" si="0"/>
        <v>91346</v>
      </c>
    </row>
    <row r="23" spans="2:7" ht="14.5" thickBot="1">
      <c r="B23" s="31" t="s">
        <v>233</v>
      </c>
      <c r="C23" s="28" t="s">
        <v>230</v>
      </c>
      <c r="D23" s="26"/>
      <c r="E23" s="38">
        <v>0</v>
      </c>
      <c r="F23" s="36">
        <v>14</v>
      </c>
      <c r="G23" s="39">
        <f t="shared" si="0"/>
        <v>90221</v>
      </c>
    </row>
    <row r="24" spans="2:7" ht="14.5" thickBot="1">
      <c r="B24" s="31" t="s">
        <v>234</v>
      </c>
      <c r="C24" s="28" t="s">
        <v>235</v>
      </c>
      <c r="D24" s="26"/>
      <c r="E24" s="38">
        <v>0</v>
      </c>
      <c r="F24" s="36">
        <v>15</v>
      </c>
      <c r="G24" s="39">
        <f t="shared" si="0"/>
        <v>89901</v>
      </c>
    </row>
    <row r="25" spans="2:7" ht="14.5" thickBot="1">
      <c r="B25" s="31" t="s">
        <v>236</v>
      </c>
      <c r="C25" s="28" t="s">
        <v>237</v>
      </c>
      <c r="D25" s="26"/>
      <c r="E25" s="38">
        <v>0</v>
      </c>
      <c r="F25" s="36">
        <v>16</v>
      </c>
      <c r="G25" s="39">
        <f t="shared" si="0"/>
        <v>88270</v>
      </c>
    </row>
    <row r="26" spans="2:7" ht="14.5" thickBot="1">
      <c r="B26" s="31" t="s">
        <v>238</v>
      </c>
      <c r="C26" s="28" t="s">
        <v>239</v>
      </c>
      <c r="D26" s="26"/>
      <c r="E26" s="38">
        <v>0</v>
      </c>
      <c r="F26" s="36">
        <v>17</v>
      </c>
      <c r="G26" s="39">
        <f t="shared" si="0"/>
        <v>88289</v>
      </c>
    </row>
    <row r="27" spans="2:7" ht="14.5" thickBot="1">
      <c r="B27" s="31" t="s">
        <v>240</v>
      </c>
      <c r="C27" s="28" t="s">
        <v>241</v>
      </c>
      <c r="D27" s="26"/>
      <c r="E27" s="38">
        <v>0</v>
      </c>
      <c r="F27" s="36">
        <v>18</v>
      </c>
      <c r="G27" s="39">
        <f t="shared" si="0"/>
        <v>89169</v>
      </c>
    </row>
    <row r="28" spans="2:7" ht="14.5" thickBot="1">
      <c r="B28" s="31" t="s">
        <v>242</v>
      </c>
      <c r="C28" s="28" t="s">
        <v>243</v>
      </c>
      <c r="D28" s="26"/>
      <c r="E28" s="38">
        <v>0</v>
      </c>
      <c r="F28" s="36">
        <v>19</v>
      </c>
      <c r="G28" s="39">
        <f t="shared" si="0"/>
        <v>89418</v>
      </c>
    </row>
    <row r="29" spans="2:7" ht="14.5" thickBot="1">
      <c r="B29" s="31" t="s">
        <v>244</v>
      </c>
      <c r="C29" s="28" t="s">
        <v>245</v>
      </c>
      <c r="D29" s="26"/>
      <c r="E29" s="38">
        <v>0</v>
      </c>
      <c r="F29" s="36">
        <v>20</v>
      </c>
      <c r="G29" s="39">
        <f t="shared" si="0"/>
        <v>87887</v>
      </c>
    </row>
    <row r="30" spans="2:7" ht="14.5" thickBot="1">
      <c r="B30" s="31" t="s">
        <v>246</v>
      </c>
      <c r="C30" s="28" t="s">
        <v>247</v>
      </c>
      <c r="D30" s="26"/>
      <c r="E30" s="38">
        <v>0</v>
      </c>
      <c r="F30" s="36">
        <v>21</v>
      </c>
      <c r="G30" s="39">
        <f t="shared" si="0"/>
        <v>90016</v>
      </c>
    </row>
    <row r="31" spans="2:7" ht="14.5" thickBot="1">
      <c r="B31" s="31" t="s">
        <v>248</v>
      </c>
      <c r="C31" s="28" t="s">
        <v>249</v>
      </c>
      <c r="D31" s="26"/>
      <c r="E31" s="38">
        <v>0</v>
      </c>
      <c r="F31" s="36">
        <v>22</v>
      </c>
      <c r="G31" s="39">
        <f t="shared" si="0"/>
        <v>91854</v>
      </c>
    </row>
    <row r="32" spans="2:7" ht="14.5" thickBot="1">
      <c r="B32" s="31" t="s">
        <v>250</v>
      </c>
      <c r="C32" s="28" t="s">
        <v>251</v>
      </c>
      <c r="D32" s="26"/>
      <c r="E32" s="38">
        <v>0</v>
      </c>
      <c r="F32" s="36">
        <v>23</v>
      </c>
      <c r="G32" s="39">
        <f t="shared" si="0"/>
        <v>99472</v>
      </c>
    </row>
    <row r="33" spans="2:7" ht="14.5" thickBot="1">
      <c r="B33" s="31" t="s">
        <v>252</v>
      </c>
      <c r="C33" s="28" t="s">
        <v>253</v>
      </c>
      <c r="D33" s="26"/>
      <c r="E33" s="38">
        <v>0</v>
      </c>
      <c r="F33" s="36">
        <v>24</v>
      </c>
      <c r="G33" s="39">
        <f t="shared" si="0"/>
        <v>101098</v>
      </c>
    </row>
    <row r="34" spans="2:7" ht="14.5" thickBot="1">
      <c r="B34" s="31" t="s">
        <v>254</v>
      </c>
      <c r="C34" s="28" t="s">
        <v>255</v>
      </c>
      <c r="D34" s="26"/>
      <c r="E34" s="38">
        <v>0</v>
      </c>
      <c r="F34" s="36">
        <v>25</v>
      </c>
      <c r="G34" s="39">
        <f t="shared" si="0"/>
        <v>104855</v>
      </c>
    </row>
    <row r="35" spans="2:7" ht="14.5" thickBot="1">
      <c r="B35" s="31" t="s">
        <v>256</v>
      </c>
      <c r="C35" s="28" t="s">
        <v>257</v>
      </c>
      <c r="D35" s="26"/>
      <c r="E35" s="38">
        <v>0</v>
      </c>
      <c r="F35" s="36">
        <v>26</v>
      </c>
      <c r="G35" s="39">
        <f t="shared" si="0"/>
        <v>109199</v>
      </c>
    </row>
    <row r="36" spans="2:7" ht="14.5" thickBot="1">
      <c r="B36" s="31" t="s">
        <v>258</v>
      </c>
      <c r="C36" s="28" t="s">
        <v>259</v>
      </c>
      <c r="D36" s="26"/>
      <c r="E36" s="38">
        <v>0</v>
      </c>
      <c r="F36" s="36">
        <v>27</v>
      </c>
      <c r="G36" s="39">
        <f t="shared" si="0"/>
        <v>113672</v>
      </c>
    </row>
    <row r="37" spans="2:7" ht="14.5" thickBot="1">
      <c r="B37" s="31" t="s">
        <v>260</v>
      </c>
      <c r="C37" s="28" t="s">
        <v>261</v>
      </c>
      <c r="D37" s="26"/>
      <c r="E37" s="38">
        <v>0</v>
      </c>
      <c r="F37" s="36">
        <v>28</v>
      </c>
      <c r="G37" s="39">
        <f t="shared" si="0"/>
        <v>115346</v>
      </c>
    </row>
    <row r="38" spans="2:7" ht="14.5" thickBot="1">
      <c r="B38" s="31" t="s">
        <v>262</v>
      </c>
      <c r="C38" s="28" t="s">
        <v>263</v>
      </c>
      <c r="D38" s="26"/>
      <c r="E38" s="38">
        <v>0</v>
      </c>
      <c r="F38" s="36">
        <v>29</v>
      </c>
      <c r="G38" s="39">
        <f t="shared" si="0"/>
        <v>118599</v>
      </c>
    </row>
    <row r="39" spans="2:7" ht="14.5" thickBot="1">
      <c r="B39" s="31" t="s">
        <v>264</v>
      </c>
      <c r="C39" s="28" t="s">
        <v>265</v>
      </c>
      <c r="D39" s="26"/>
      <c r="E39" s="38">
        <v>0</v>
      </c>
      <c r="F39" s="36">
        <v>30</v>
      </c>
      <c r="G39" s="39">
        <f t="shared" si="0"/>
        <v>122227</v>
      </c>
    </row>
    <row r="40" spans="2:7" ht="14.5" thickBot="1">
      <c r="B40" s="31" t="s">
        <v>266</v>
      </c>
      <c r="C40" s="28" t="s">
        <v>267</v>
      </c>
      <c r="D40" s="26"/>
      <c r="E40" s="38">
        <v>0</v>
      </c>
      <c r="F40" s="36">
        <v>31</v>
      </c>
      <c r="G40" s="39">
        <f t="shared" si="0"/>
        <v>127607</v>
      </c>
    </row>
    <row r="41" spans="2:7" ht="14.5" thickBot="1">
      <c r="B41" s="31" t="s">
        <v>268</v>
      </c>
      <c r="C41" s="28" t="s">
        <v>269</v>
      </c>
      <c r="D41" s="26"/>
      <c r="E41" s="38">
        <v>0</v>
      </c>
      <c r="F41" s="36">
        <v>32</v>
      </c>
      <c r="G41" s="39">
        <f t="shared" si="0"/>
        <v>129384</v>
      </c>
    </row>
    <row r="42" spans="2:7" ht="14.5" thickBot="1">
      <c r="B42" s="31" t="s">
        <v>270</v>
      </c>
      <c r="C42" s="28" t="s">
        <v>271</v>
      </c>
      <c r="D42" s="26"/>
      <c r="E42" s="38">
        <v>0</v>
      </c>
      <c r="F42" s="36">
        <v>33</v>
      </c>
      <c r="G42" s="39">
        <f t="shared" si="0"/>
        <v>131890</v>
      </c>
    </row>
    <row r="43" spans="2:7" ht="14.5" thickBot="1">
      <c r="B43" s="31" t="s">
        <v>272</v>
      </c>
      <c r="C43" s="28" t="s">
        <v>273</v>
      </c>
      <c r="D43" s="26"/>
      <c r="E43" s="38">
        <v>0</v>
      </c>
      <c r="F43" s="36">
        <v>34</v>
      </c>
      <c r="G43" s="39">
        <f t="shared" si="0"/>
        <v>131189</v>
      </c>
    </row>
    <row r="44" spans="2:7" ht="14.5" thickBot="1">
      <c r="B44" s="31" t="s">
        <v>274</v>
      </c>
      <c r="C44" s="28" t="s">
        <v>275</v>
      </c>
      <c r="D44" s="26"/>
      <c r="E44" s="38">
        <v>0</v>
      </c>
      <c r="F44" s="36">
        <v>35</v>
      </c>
      <c r="G44" s="39">
        <f t="shared" si="0"/>
        <v>132958</v>
      </c>
    </row>
    <row r="45" spans="2:7" ht="14.5" thickBot="1">
      <c r="B45" s="31" t="s">
        <v>276</v>
      </c>
      <c r="C45" s="28" t="s">
        <v>277</v>
      </c>
      <c r="D45" s="26"/>
      <c r="E45" s="38">
        <v>0</v>
      </c>
      <c r="F45" s="36">
        <v>36</v>
      </c>
      <c r="G45" s="39">
        <f t="shared" si="0"/>
        <v>129834</v>
      </c>
    </row>
    <row r="46" spans="2:7" ht="14.5" thickBot="1">
      <c r="B46" s="31" t="s">
        <v>278</v>
      </c>
      <c r="C46" s="28" t="s">
        <v>279</v>
      </c>
      <c r="D46" s="26"/>
      <c r="E46" s="38">
        <v>0</v>
      </c>
      <c r="F46" s="36">
        <v>37</v>
      </c>
      <c r="G46" s="39">
        <f t="shared" si="0"/>
        <v>130875</v>
      </c>
    </row>
    <row r="47" spans="2:7" ht="14.5" thickBot="1">
      <c r="B47" s="31" t="s">
        <v>280</v>
      </c>
      <c r="C47" s="28" t="s">
        <v>281</v>
      </c>
      <c r="D47" s="26"/>
      <c r="E47" s="38">
        <v>0</v>
      </c>
      <c r="F47" s="36">
        <v>38</v>
      </c>
      <c r="G47" s="39">
        <f t="shared" si="0"/>
        <v>130117</v>
      </c>
    </row>
    <row r="48" spans="2:7" ht="14.5" thickBot="1">
      <c r="B48" s="31" t="s">
        <v>282</v>
      </c>
      <c r="C48" s="28" t="s">
        <v>283</v>
      </c>
      <c r="D48" s="26"/>
      <c r="E48" s="38">
        <v>0</v>
      </c>
      <c r="F48" s="36">
        <v>39</v>
      </c>
      <c r="G48" s="39">
        <f t="shared" si="0"/>
        <v>130070</v>
      </c>
    </row>
    <row r="49" spans="2:7" ht="14.5" thickBot="1">
      <c r="B49" s="31" t="s">
        <v>284</v>
      </c>
      <c r="C49" s="28" t="s">
        <v>285</v>
      </c>
      <c r="D49" s="26"/>
      <c r="E49" s="38">
        <v>0</v>
      </c>
      <c r="F49" s="36">
        <v>40</v>
      </c>
      <c r="G49" s="39">
        <f t="shared" si="0"/>
        <v>128462</v>
      </c>
    </row>
    <row r="50" spans="2:7" ht="14.5" thickBot="1">
      <c r="B50" s="31" t="s">
        <v>286</v>
      </c>
      <c r="C50" s="28" t="s">
        <v>287</v>
      </c>
      <c r="D50" s="26"/>
      <c r="E50" s="38">
        <v>0</v>
      </c>
      <c r="F50" s="36">
        <v>41</v>
      </c>
      <c r="G50" s="39">
        <f t="shared" si="0"/>
        <v>130127</v>
      </c>
    </row>
    <row r="51" spans="2:7" ht="14.5" thickBot="1">
      <c r="B51" s="31" t="s">
        <v>288</v>
      </c>
      <c r="C51" s="28" t="s">
        <v>289</v>
      </c>
      <c r="D51" s="26"/>
      <c r="E51" s="38">
        <v>0</v>
      </c>
      <c r="F51" s="36">
        <v>42</v>
      </c>
      <c r="G51" s="39">
        <f t="shared" si="0"/>
        <v>128696</v>
      </c>
    </row>
    <row r="52" spans="2:7" ht="14.5" thickBot="1">
      <c r="B52" s="31" t="s">
        <v>290</v>
      </c>
      <c r="C52" s="28" t="s">
        <v>291</v>
      </c>
      <c r="D52" s="26"/>
      <c r="E52" s="38">
        <v>0</v>
      </c>
      <c r="F52" s="36">
        <v>43</v>
      </c>
      <c r="G52" s="39">
        <f t="shared" si="0"/>
        <v>128424</v>
      </c>
    </row>
    <row r="53" spans="2:7" ht="14.5" thickBot="1">
      <c r="B53" s="31" t="s">
        <v>292</v>
      </c>
      <c r="C53" s="28" t="s">
        <v>293</v>
      </c>
      <c r="D53" s="26"/>
      <c r="E53" s="38">
        <v>0</v>
      </c>
      <c r="F53" s="36">
        <v>44</v>
      </c>
      <c r="G53" s="39">
        <f t="shared" si="0"/>
        <v>124335</v>
      </c>
    </row>
    <row r="54" spans="2:7" ht="14.5" thickBot="1">
      <c r="B54" s="31" t="s">
        <v>294</v>
      </c>
      <c r="C54" s="28" t="s">
        <v>295</v>
      </c>
      <c r="D54" s="26"/>
      <c r="E54" s="38">
        <v>0</v>
      </c>
      <c r="F54" s="36">
        <v>45</v>
      </c>
      <c r="G54" s="39">
        <f t="shared" si="0"/>
        <v>122248</v>
      </c>
    </row>
    <row r="55" spans="2:7" ht="14.5" thickBot="1">
      <c r="B55" s="31" t="s">
        <v>296</v>
      </c>
      <c r="C55" s="28" t="s">
        <v>297</v>
      </c>
      <c r="D55" s="26"/>
      <c r="E55" s="38">
        <v>0</v>
      </c>
      <c r="F55" s="36">
        <v>46</v>
      </c>
      <c r="G55" s="39">
        <f t="shared" si="0"/>
        <v>121496</v>
      </c>
    </row>
    <row r="56" spans="2:7" ht="14.5" thickBot="1">
      <c r="B56" s="31" t="s">
        <v>298</v>
      </c>
      <c r="C56" s="28" t="s">
        <v>299</v>
      </c>
      <c r="D56" s="26"/>
      <c r="E56" s="38">
        <v>0</v>
      </c>
      <c r="F56" s="36">
        <v>47</v>
      </c>
      <c r="G56" s="39">
        <f t="shared" si="0"/>
        <v>120009</v>
      </c>
    </row>
    <row r="57" spans="2:7" ht="14.5" thickBot="1">
      <c r="B57" s="31" t="s">
        <v>300</v>
      </c>
      <c r="C57" s="28" t="s">
        <v>301</v>
      </c>
      <c r="D57" s="26"/>
      <c r="E57" s="38">
        <v>0</v>
      </c>
      <c r="F57" s="36">
        <v>48</v>
      </c>
      <c r="G57" s="39">
        <f t="shared" si="0"/>
        <v>119027</v>
      </c>
    </row>
    <row r="58" spans="2:7" ht="14.5" thickBot="1">
      <c r="B58" s="31" t="s">
        <v>302</v>
      </c>
      <c r="C58" s="28" t="s">
        <v>303</v>
      </c>
      <c r="D58" s="26"/>
      <c r="E58" s="38">
        <v>0</v>
      </c>
      <c r="F58" s="36">
        <v>49</v>
      </c>
      <c r="G58" s="39">
        <f t="shared" si="0"/>
        <v>120774</v>
      </c>
    </row>
    <row r="59" spans="2:7" ht="14.5" thickBot="1">
      <c r="B59" s="31" t="s">
        <v>304</v>
      </c>
      <c r="C59" s="28" t="s">
        <v>305</v>
      </c>
      <c r="D59" s="26"/>
      <c r="E59" s="38">
        <v>0</v>
      </c>
      <c r="F59" s="36">
        <v>50</v>
      </c>
      <c r="G59" s="39">
        <f t="shared" si="0"/>
        <v>120672</v>
      </c>
    </row>
    <row r="60" spans="2:7" ht="14.5" thickBot="1">
      <c r="B60" s="31" t="s">
        <v>306</v>
      </c>
      <c r="C60" s="28" t="s">
        <v>307</v>
      </c>
      <c r="D60" s="26"/>
      <c r="E60" s="38">
        <v>0</v>
      </c>
      <c r="F60" s="36">
        <v>51</v>
      </c>
      <c r="G60" s="39">
        <f t="shared" si="0"/>
        <v>123505</v>
      </c>
    </row>
    <row r="61" spans="2:7" ht="14.5" thickBot="1">
      <c r="B61" s="31" t="s">
        <v>308</v>
      </c>
      <c r="C61" s="28" t="s">
        <v>309</v>
      </c>
      <c r="D61" s="26"/>
      <c r="E61" s="38">
        <v>0</v>
      </c>
      <c r="F61" s="36">
        <v>52</v>
      </c>
      <c r="G61" s="39">
        <f t="shared" si="0"/>
        <v>126317</v>
      </c>
    </row>
    <row r="62" spans="2:7" ht="14.5" thickBot="1">
      <c r="B62" s="31" t="s">
        <v>310</v>
      </c>
      <c r="C62" s="28" t="s">
        <v>311</v>
      </c>
      <c r="D62" s="26"/>
      <c r="E62" s="38">
        <v>0</v>
      </c>
      <c r="F62" s="36">
        <v>53</v>
      </c>
      <c r="G62" s="39">
        <f t="shared" si="0"/>
        <v>127063</v>
      </c>
    </row>
    <row r="63" spans="2:7" ht="14.5" thickBot="1">
      <c r="B63" s="31" t="s">
        <v>312</v>
      </c>
      <c r="C63" s="28" t="s">
        <v>313</v>
      </c>
      <c r="D63" s="26"/>
      <c r="E63" s="38">
        <v>0</v>
      </c>
      <c r="F63" s="36">
        <v>54</v>
      </c>
      <c r="G63" s="39">
        <f t="shared" si="0"/>
        <v>129693</v>
      </c>
    </row>
    <row r="64" spans="2:7" ht="14.5" thickBot="1">
      <c r="B64" s="31" t="s">
        <v>314</v>
      </c>
      <c r="C64" s="28" t="s">
        <v>315</v>
      </c>
      <c r="D64" s="26"/>
      <c r="E64" s="38">
        <v>0</v>
      </c>
      <c r="F64" s="36">
        <v>55</v>
      </c>
      <c r="G64" s="39">
        <f t="shared" si="0"/>
        <v>131248</v>
      </c>
    </row>
    <row r="65" spans="2:7" ht="14.5" thickBot="1">
      <c r="B65" s="31" t="s">
        <v>316</v>
      </c>
      <c r="C65" s="28" t="s">
        <v>317</v>
      </c>
      <c r="D65" s="26"/>
      <c r="E65" s="38">
        <v>0</v>
      </c>
      <c r="F65" s="36">
        <v>56</v>
      </c>
      <c r="G65" s="39">
        <f t="shared" si="0"/>
        <v>131581</v>
      </c>
    </row>
    <row r="66" spans="2:7" ht="14.5" thickBot="1">
      <c r="B66" s="31" t="s">
        <v>318</v>
      </c>
      <c r="C66" s="28" t="s">
        <v>319</v>
      </c>
      <c r="D66" s="26"/>
      <c r="E66" s="38">
        <v>0</v>
      </c>
      <c r="F66" s="36">
        <v>57</v>
      </c>
      <c r="G66" s="39">
        <f t="shared" si="0"/>
        <v>132969</v>
      </c>
    </row>
    <row r="67" spans="2:7" ht="14.5" thickBot="1">
      <c r="B67" s="31" t="s">
        <v>320</v>
      </c>
      <c r="C67" s="28" t="s">
        <v>321</v>
      </c>
      <c r="D67" s="26"/>
      <c r="E67" s="38">
        <v>0</v>
      </c>
      <c r="F67" s="36">
        <v>58</v>
      </c>
      <c r="G67" s="39">
        <f t="shared" si="0"/>
        <v>132561</v>
      </c>
    </row>
    <row r="68" spans="2:7" ht="14.5" thickBot="1">
      <c r="B68" s="31" t="s">
        <v>322</v>
      </c>
      <c r="C68" s="28" t="s">
        <v>323</v>
      </c>
      <c r="D68" s="26"/>
      <c r="E68" s="38">
        <v>0</v>
      </c>
      <c r="F68" s="36">
        <v>59</v>
      </c>
      <c r="G68" s="39">
        <f t="shared" si="0"/>
        <v>133238</v>
      </c>
    </row>
    <row r="69" spans="2:7" ht="14.5" thickBot="1">
      <c r="B69" s="31" t="s">
        <v>324</v>
      </c>
      <c r="C69" s="28" t="s">
        <v>325</v>
      </c>
      <c r="D69" s="26"/>
      <c r="E69" s="38">
        <v>0</v>
      </c>
      <c r="F69" s="36">
        <v>60</v>
      </c>
      <c r="G69" s="39">
        <f t="shared" si="0"/>
        <v>127348</v>
      </c>
    </row>
    <row r="70" spans="2:7" ht="14.5" thickBot="1">
      <c r="B70" s="31" t="s">
        <v>326</v>
      </c>
      <c r="C70" s="28" t="s">
        <v>327</v>
      </c>
      <c r="D70" s="26"/>
      <c r="E70" s="38">
        <v>0</v>
      </c>
      <c r="F70" s="36">
        <v>61</v>
      </c>
      <c r="G70" s="39">
        <f t="shared" si="0"/>
        <v>121438</v>
      </c>
    </row>
    <row r="71" spans="2:7" ht="14.5" thickBot="1">
      <c r="B71" s="31" t="s">
        <v>328</v>
      </c>
      <c r="C71" s="28" t="s">
        <v>329</v>
      </c>
      <c r="D71" s="26"/>
      <c r="E71" s="38">
        <v>0</v>
      </c>
      <c r="F71" s="36">
        <v>62</v>
      </c>
      <c r="G71" s="39">
        <f t="shared" si="0"/>
        <v>115936</v>
      </c>
    </row>
    <row r="72" spans="2:7" ht="14.5" thickBot="1">
      <c r="B72" s="31" t="s">
        <v>330</v>
      </c>
      <c r="C72" s="28" t="s">
        <v>331</v>
      </c>
      <c r="D72" s="26"/>
      <c r="E72" s="38">
        <v>0</v>
      </c>
      <c r="F72" s="36">
        <v>63</v>
      </c>
      <c r="G72" s="39">
        <f t="shared" si="0"/>
        <v>111455</v>
      </c>
    </row>
    <row r="73" spans="2:7" ht="14.5" thickBot="1">
      <c r="B73" s="31" t="s">
        <v>332</v>
      </c>
      <c r="C73" s="28" t="s">
        <v>333</v>
      </c>
      <c r="D73" s="26"/>
      <c r="E73" s="38">
        <v>0</v>
      </c>
      <c r="F73" s="36">
        <v>64</v>
      </c>
      <c r="G73" s="39">
        <f t="shared" si="0"/>
        <v>106761</v>
      </c>
    </row>
    <row r="74" spans="2:7" ht="14.5" thickBot="1">
      <c r="B74" s="31" t="s">
        <v>334</v>
      </c>
      <c r="C74" s="28" t="s">
        <v>335</v>
      </c>
      <c r="D74" s="26"/>
      <c r="E74" s="38">
        <v>0</v>
      </c>
      <c r="F74" s="36">
        <v>65</v>
      </c>
      <c r="G74" s="39">
        <f t="shared" ref="G74:G108" si="1">_xlfn.NUMBERVALUE(C74)</f>
        <v>100803</v>
      </c>
    </row>
    <row r="75" spans="2:7" ht="14.5" thickBot="1">
      <c r="B75" s="31" t="s">
        <v>336</v>
      </c>
      <c r="C75" s="28" t="s">
        <v>337</v>
      </c>
      <c r="D75" s="26"/>
      <c r="E75" s="38">
        <v>0</v>
      </c>
      <c r="F75" s="36">
        <v>66</v>
      </c>
      <c r="G75" s="39">
        <f t="shared" si="1"/>
        <v>97415</v>
      </c>
    </row>
    <row r="76" spans="2:7" ht="14.5" thickBot="1">
      <c r="B76" s="31" t="s">
        <v>338</v>
      </c>
      <c r="C76" s="28" t="s">
        <v>339</v>
      </c>
      <c r="D76" s="26"/>
      <c r="E76" s="38">
        <v>0</v>
      </c>
      <c r="F76" s="36">
        <v>67</v>
      </c>
      <c r="G76" s="39">
        <f t="shared" si="1"/>
        <v>93874</v>
      </c>
    </row>
    <row r="77" spans="2:7" ht="14.5" thickBot="1">
      <c r="B77" s="31" t="s">
        <v>340</v>
      </c>
      <c r="C77" s="28" t="s">
        <v>341</v>
      </c>
      <c r="D77" s="26"/>
      <c r="E77" s="38">
        <v>0</v>
      </c>
      <c r="F77" s="36">
        <v>68</v>
      </c>
      <c r="G77" s="39">
        <f t="shared" si="1"/>
        <v>89549</v>
      </c>
    </row>
    <row r="78" spans="2:7" ht="14.5" thickBot="1">
      <c r="B78" s="31" t="s">
        <v>342</v>
      </c>
      <c r="C78" s="28" t="s">
        <v>343</v>
      </c>
      <c r="D78" s="26"/>
      <c r="E78" s="38">
        <v>0</v>
      </c>
      <c r="F78" s="36">
        <v>69</v>
      </c>
      <c r="G78" s="39">
        <f t="shared" si="1"/>
        <v>86428</v>
      </c>
    </row>
    <row r="79" spans="2:7" ht="14.5" thickBot="1">
      <c r="B79" s="31" t="s">
        <v>344</v>
      </c>
      <c r="C79" s="28" t="s">
        <v>345</v>
      </c>
      <c r="D79" s="26"/>
      <c r="E79" s="38">
        <v>0</v>
      </c>
      <c r="F79" s="36">
        <v>70</v>
      </c>
      <c r="G79" s="39">
        <f t="shared" si="1"/>
        <v>83040</v>
      </c>
    </row>
    <row r="80" spans="2:7" ht="14.5" thickBot="1">
      <c r="B80" s="31" t="s">
        <v>346</v>
      </c>
      <c r="C80" s="28" t="s">
        <v>347</v>
      </c>
      <c r="D80" s="26"/>
      <c r="E80" s="38">
        <v>0</v>
      </c>
      <c r="F80" s="36">
        <v>71</v>
      </c>
      <c r="G80" s="39">
        <f t="shared" si="1"/>
        <v>81894</v>
      </c>
    </row>
    <row r="81" spans="2:7" ht="14.5" thickBot="1">
      <c r="B81" s="31" t="s">
        <v>348</v>
      </c>
      <c r="C81" s="28" t="s">
        <v>349</v>
      </c>
      <c r="D81" s="26"/>
      <c r="E81" s="38">
        <v>0</v>
      </c>
      <c r="F81" s="36">
        <v>72</v>
      </c>
      <c r="G81" s="39">
        <f t="shared" si="1"/>
        <v>78272</v>
      </c>
    </row>
    <row r="82" spans="2:7" ht="14.5" thickBot="1">
      <c r="B82" s="31" t="s">
        <v>350</v>
      </c>
      <c r="C82" s="28" t="s">
        <v>351</v>
      </c>
      <c r="D82" s="26"/>
      <c r="E82" s="38">
        <v>0</v>
      </c>
      <c r="F82" s="36">
        <v>73</v>
      </c>
      <c r="G82" s="39">
        <f t="shared" si="1"/>
        <v>79366</v>
      </c>
    </row>
    <row r="83" spans="2:7" ht="14.5" thickBot="1">
      <c r="B83" s="31" t="s">
        <v>352</v>
      </c>
      <c r="C83" s="28" t="s">
        <v>353</v>
      </c>
      <c r="D83" s="26"/>
      <c r="E83" s="38">
        <v>0</v>
      </c>
      <c r="F83" s="36">
        <v>74</v>
      </c>
      <c r="G83" s="39">
        <f t="shared" si="1"/>
        <v>77176</v>
      </c>
    </row>
    <row r="84" spans="2:7" ht="14.5" thickBot="1">
      <c r="B84" s="31" t="s">
        <v>354</v>
      </c>
      <c r="C84" s="28" t="s">
        <v>355</v>
      </c>
      <c r="D84" s="26"/>
      <c r="E84" s="38">
        <v>0</v>
      </c>
      <c r="F84" s="36">
        <v>75</v>
      </c>
      <c r="G84" s="39">
        <f t="shared" si="1"/>
        <v>76929</v>
      </c>
    </row>
    <row r="85" spans="2:7" ht="14.5" thickBot="1">
      <c r="B85" s="31" t="s">
        <v>356</v>
      </c>
      <c r="C85" s="28" t="s">
        <v>357</v>
      </c>
      <c r="D85" s="26"/>
      <c r="E85" s="38">
        <v>0</v>
      </c>
      <c r="F85" s="36">
        <v>76</v>
      </c>
      <c r="G85" s="39">
        <f t="shared" si="1"/>
        <v>74697</v>
      </c>
    </row>
    <row r="86" spans="2:7" ht="14.5" thickBot="1">
      <c r="B86" s="31" t="s">
        <v>358</v>
      </c>
      <c r="C86" s="28" t="s">
        <v>359</v>
      </c>
      <c r="D86" s="26"/>
      <c r="E86" s="38">
        <v>0</v>
      </c>
      <c r="F86" s="36">
        <v>77</v>
      </c>
      <c r="G86" s="39">
        <f t="shared" si="1"/>
        <v>73039</v>
      </c>
    </row>
    <row r="87" spans="2:7" ht="14.5" thickBot="1">
      <c r="B87" s="31" t="s">
        <v>360</v>
      </c>
      <c r="C87" s="28" t="s">
        <v>361</v>
      </c>
      <c r="D87" s="26"/>
      <c r="E87" s="38">
        <v>0</v>
      </c>
      <c r="F87" s="36">
        <v>78</v>
      </c>
      <c r="G87" s="39">
        <f t="shared" si="1"/>
        <v>68497</v>
      </c>
    </row>
    <row r="88" spans="2:7" ht="14.5" thickBot="1">
      <c r="B88" s="31" t="s">
        <v>362</v>
      </c>
      <c r="C88" s="28" t="s">
        <v>363</v>
      </c>
      <c r="D88" s="26"/>
      <c r="E88" s="38">
        <v>0</v>
      </c>
      <c r="F88" s="36">
        <v>79</v>
      </c>
      <c r="G88" s="39">
        <f t="shared" si="1"/>
        <v>65750</v>
      </c>
    </row>
    <row r="89" spans="2:7" ht="14.5" thickBot="1">
      <c r="B89" s="31" t="s">
        <v>364</v>
      </c>
      <c r="C89" s="28" t="s">
        <v>365</v>
      </c>
      <c r="D89" s="26"/>
      <c r="E89" s="38">
        <v>0</v>
      </c>
      <c r="F89" s="36">
        <v>80</v>
      </c>
      <c r="G89" s="39">
        <f t="shared" si="1"/>
        <v>61913</v>
      </c>
    </row>
    <row r="90" spans="2:7" ht="14.5" thickBot="1">
      <c r="B90" s="31" t="s">
        <v>366</v>
      </c>
      <c r="C90" s="28" t="s">
        <v>367</v>
      </c>
      <c r="D90" s="26"/>
      <c r="E90" s="38">
        <v>0</v>
      </c>
      <c r="F90" s="36">
        <v>81</v>
      </c>
      <c r="G90" s="39">
        <f t="shared" si="1"/>
        <v>57022</v>
      </c>
    </row>
    <row r="91" spans="2:7" ht="14.5" thickBot="1">
      <c r="B91" s="31" t="s">
        <v>368</v>
      </c>
      <c r="C91" s="28" t="s">
        <v>369</v>
      </c>
      <c r="D91" s="26"/>
      <c r="E91" s="38">
        <v>0</v>
      </c>
      <c r="F91" s="36">
        <v>82</v>
      </c>
      <c r="G91" s="39">
        <f t="shared" si="1"/>
        <v>51488</v>
      </c>
    </row>
    <row r="92" spans="2:7" ht="14.5" thickBot="1">
      <c r="B92" s="31" t="s">
        <v>370</v>
      </c>
      <c r="C92" s="28" t="s">
        <v>371</v>
      </c>
      <c r="D92" s="26"/>
      <c r="E92" s="38">
        <v>0</v>
      </c>
      <c r="F92" s="36">
        <v>83</v>
      </c>
      <c r="G92" s="39">
        <f t="shared" si="1"/>
        <v>45213</v>
      </c>
    </row>
    <row r="93" spans="2:7" ht="14.5" thickBot="1">
      <c r="B93" s="31" t="s">
        <v>372</v>
      </c>
      <c r="C93" s="28" t="s">
        <v>373</v>
      </c>
      <c r="D93" s="26"/>
      <c r="E93" s="38">
        <v>0</v>
      </c>
      <c r="F93" s="36">
        <v>84</v>
      </c>
      <c r="G93" s="39">
        <f t="shared" si="1"/>
        <v>41965</v>
      </c>
    </row>
    <row r="94" spans="2:7" ht="14.5" thickBot="1">
      <c r="B94" s="31" t="s">
        <v>374</v>
      </c>
      <c r="C94" s="28" t="s">
        <v>375</v>
      </c>
      <c r="D94" s="26"/>
      <c r="E94" s="38">
        <v>0</v>
      </c>
      <c r="F94" s="36">
        <v>85</v>
      </c>
      <c r="G94" s="39">
        <f t="shared" si="1"/>
        <v>38190</v>
      </c>
    </row>
    <row r="95" spans="2:7" ht="14.5" thickBot="1">
      <c r="B95" s="31" t="s">
        <v>376</v>
      </c>
      <c r="C95" s="28" t="s">
        <v>377</v>
      </c>
      <c r="D95" s="26"/>
      <c r="E95" s="38">
        <v>0</v>
      </c>
      <c r="F95" s="36">
        <v>86</v>
      </c>
      <c r="G95" s="39">
        <f t="shared" si="1"/>
        <v>34245</v>
      </c>
    </row>
    <row r="96" spans="2:7" ht="14.5" thickBot="1">
      <c r="B96" s="31" t="s">
        <v>378</v>
      </c>
      <c r="C96" s="28" t="s">
        <v>379</v>
      </c>
      <c r="D96" s="26"/>
      <c r="E96" s="38">
        <v>0</v>
      </c>
      <c r="F96" s="36">
        <v>87</v>
      </c>
      <c r="G96" s="39">
        <f t="shared" si="1"/>
        <v>31025</v>
      </c>
    </row>
    <row r="97" spans="2:7" ht="14.5" thickBot="1">
      <c r="B97" s="31" t="s">
        <v>380</v>
      </c>
      <c r="C97" s="28" t="s">
        <v>381</v>
      </c>
      <c r="D97" s="26"/>
      <c r="E97" s="38">
        <v>0</v>
      </c>
      <c r="F97" s="36">
        <v>88</v>
      </c>
      <c r="G97" s="39">
        <f t="shared" si="1"/>
        <v>27735</v>
      </c>
    </row>
    <row r="98" spans="2:7" ht="14.5" thickBot="1">
      <c r="B98" s="31" t="s">
        <v>382</v>
      </c>
      <c r="C98" s="28" t="s">
        <v>383</v>
      </c>
      <c r="D98" s="26"/>
      <c r="E98" s="38">
        <v>0</v>
      </c>
      <c r="F98" s="36">
        <v>89</v>
      </c>
      <c r="G98" s="39">
        <f t="shared" si="1"/>
        <v>24123</v>
      </c>
    </row>
    <row r="99" spans="2:7" ht="14.5" thickBot="1">
      <c r="B99" s="31" t="s">
        <v>384</v>
      </c>
      <c r="C99" s="28" t="s">
        <v>385</v>
      </c>
      <c r="D99" s="26"/>
      <c r="E99" s="38">
        <v>0</v>
      </c>
      <c r="F99" s="36">
        <v>90</v>
      </c>
      <c r="G99" s="39">
        <f t="shared" si="1"/>
        <v>20374</v>
      </c>
    </row>
    <row r="100" spans="2:7" ht="14.5" thickBot="1">
      <c r="B100" s="31" t="s">
        <v>386</v>
      </c>
      <c r="C100" s="28" t="s">
        <v>387</v>
      </c>
      <c r="D100" s="26"/>
      <c r="E100" s="38">
        <v>0</v>
      </c>
      <c r="F100" s="36">
        <v>91</v>
      </c>
      <c r="G100" s="39">
        <f t="shared" si="1"/>
        <v>17239</v>
      </c>
    </row>
    <row r="101" spans="2:7" ht="14.5" thickBot="1">
      <c r="B101" s="31" t="s">
        <v>388</v>
      </c>
      <c r="C101" s="28" t="s">
        <v>389</v>
      </c>
      <c r="D101" s="26"/>
      <c r="E101" s="38">
        <v>0</v>
      </c>
      <c r="F101" s="36">
        <v>92</v>
      </c>
      <c r="G101" s="39">
        <f t="shared" si="1"/>
        <v>13835</v>
      </c>
    </row>
    <row r="102" spans="2:7" ht="14.5" thickBot="1">
      <c r="B102" s="31" t="s">
        <v>390</v>
      </c>
      <c r="C102" s="28" t="s">
        <v>391</v>
      </c>
      <c r="D102" s="26"/>
      <c r="E102" s="38">
        <v>0</v>
      </c>
      <c r="F102" s="36">
        <v>93</v>
      </c>
      <c r="G102" s="39">
        <f t="shared" si="1"/>
        <v>11161</v>
      </c>
    </row>
    <row r="103" spans="2:7" ht="14.5" thickBot="1">
      <c r="B103" s="31" t="s">
        <v>392</v>
      </c>
      <c r="C103" s="28" t="s">
        <v>393</v>
      </c>
      <c r="D103" s="26"/>
      <c r="E103" s="38">
        <v>0</v>
      </c>
      <c r="F103" s="36">
        <v>94</v>
      </c>
      <c r="G103" s="39">
        <f t="shared" si="1"/>
        <v>8394</v>
      </c>
    </row>
    <row r="104" spans="2:7" ht="14.5" thickBot="1">
      <c r="B104" s="31" t="s">
        <v>394</v>
      </c>
      <c r="C104" s="28" t="s">
        <v>395</v>
      </c>
      <c r="D104" s="26"/>
      <c r="E104" s="38">
        <v>0</v>
      </c>
      <c r="F104" s="36">
        <v>95</v>
      </c>
      <c r="G104" s="39">
        <f t="shared" si="1"/>
        <v>6289</v>
      </c>
    </row>
    <row r="105" spans="2:7" ht="14.5" thickBot="1">
      <c r="B105" s="31" t="s">
        <v>396</v>
      </c>
      <c r="C105" s="28" t="s">
        <v>397</v>
      </c>
      <c r="D105" s="26"/>
      <c r="E105" s="38">
        <v>0</v>
      </c>
      <c r="F105" s="36">
        <v>96</v>
      </c>
      <c r="G105" s="39">
        <f t="shared" si="1"/>
        <v>4507</v>
      </c>
    </row>
    <row r="106" spans="2:7" ht="14.5" thickBot="1">
      <c r="B106" s="31" t="s">
        <v>398</v>
      </c>
      <c r="C106" s="28" t="s">
        <v>399</v>
      </c>
      <c r="D106" s="26"/>
      <c r="E106" s="38">
        <v>0</v>
      </c>
      <c r="F106" s="36">
        <v>97</v>
      </c>
      <c r="G106" s="39">
        <f t="shared" si="1"/>
        <v>3147</v>
      </c>
    </row>
    <row r="107" spans="2:7" ht="14.5" thickBot="1">
      <c r="B107" s="31" t="s">
        <v>400</v>
      </c>
      <c r="C107" s="28" t="s">
        <v>401</v>
      </c>
      <c r="D107" s="26"/>
      <c r="E107" s="38">
        <v>0</v>
      </c>
      <c r="F107" s="36">
        <v>98</v>
      </c>
      <c r="G107" s="39">
        <f t="shared" si="1"/>
        <v>2157</v>
      </c>
    </row>
    <row r="108" spans="2:7" ht="18.5" thickBot="1">
      <c r="B108" s="31" t="s">
        <v>402</v>
      </c>
      <c r="C108" s="28" t="s">
        <v>403</v>
      </c>
      <c r="D108" s="26"/>
      <c r="E108" s="38">
        <v>0</v>
      </c>
      <c r="F108" s="36">
        <v>99</v>
      </c>
      <c r="G108" s="39">
        <f t="shared" si="1"/>
        <v>3535</v>
      </c>
    </row>
    <row r="109" spans="2:7" ht="14.5" thickBot="1">
      <c r="B109" s="264" t="s">
        <v>404</v>
      </c>
      <c r="C109" s="27" t="s">
        <v>203</v>
      </c>
      <c r="D109" s="32" t="s">
        <v>405</v>
      </c>
      <c r="E109" s="40"/>
      <c r="F109" s="37"/>
      <c r="G109" s="39">
        <f>_xlfn.NUMBERVALUE(D109)</f>
        <v>4451532</v>
      </c>
    </row>
    <row r="110" spans="2:7" ht="14.5" thickBot="1">
      <c r="B110" s="265"/>
      <c r="C110" s="27" t="s">
        <v>205</v>
      </c>
      <c r="D110" s="32" t="s">
        <v>406</v>
      </c>
      <c r="E110" s="41" t="s">
        <v>167</v>
      </c>
      <c r="F110" s="36">
        <v>0</v>
      </c>
      <c r="G110" s="39">
        <f t="shared" ref="G110:G173" si="2">_xlfn.NUMBERVALUE(D110)</f>
        <v>40239</v>
      </c>
    </row>
    <row r="111" spans="2:7" ht="14.5" thickBot="1">
      <c r="B111" s="265"/>
      <c r="C111" s="27" t="s">
        <v>207</v>
      </c>
      <c r="D111" s="32" t="s">
        <v>407</v>
      </c>
      <c r="E111" s="41" t="s">
        <v>167</v>
      </c>
      <c r="F111" s="36">
        <v>1</v>
      </c>
      <c r="G111" s="39">
        <f t="shared" si="2"/>
        <v>42831</v>
      </c>
    </row>
    <row r="112" spans="2:7" ht="14.5" thickBot="1">
      <c r="B112" s="265"/>
      <c r="C112" s="27" t="s">
        <v>209</v>
      </c>
      <c r="D112" s="32" t="s">
        <v>408</v>
      </c>
      <c r="E112" s="41" t="s">
        <v>167</v>
      </c>
      <c r="F112" s="36">
        <v>2</v>
      </c>
      <c r="G112" s="39">
        <f t="shared" si="2"/>
        <v>46842</v>
      </c>
    </row>
    <row r="113" spans="2:7" ht="14.5" thickBot="1">
      <c r="B113" s="265"/>
      <c r="C113" s="27" t="s">
        <v>211</v>
      </c>
      <c r="D113" s="32" t="s">
        <v>409</v>
      </c>
      <c r="E113" s="41" t="s">
        <v>167</v>
      </c>
      <c r="F113" s="36">
        <v>3</v>
      </c>
      <c r="G113" s="39">
        <f t="shared" si="2"/>
        <v>45400</v>
      </c>
    </row>
    <row r="114" spans="2:7" ht="14.5" thickBot="1">
      <c r="B114" s="265"/>
      <c r="C114" s="27" t="s">
        <v>213</v>
      </c>
      <c r="D114" s="32" t="s">
        <v>410</v>
      </c>
      <c r="E114" s="41" t="s">
        <v>167</v>
      </c>
      <c r="F114" s="36">
        <v>4</v>
      </c>
      <c r="G114" s="39">
        <f t="shared" si="2"/>
        <v>45571</v>
      </c>
    </row>
    <row r="115" spans="2:7" ht="14.5" thickBot="1">
      <c r="B115" s="265"/>
      <c r="C115" s="27" t="s">
        <v>215</v>
      </c>
      <c r="D115" s="32" t="s">
        <v>411</v>
      </c>
      <c r="E115" s="41" t="s">
        <v>167</v>
      </c>
      <c r="F115" s="36">
        <v>5</v>
      </c>
      <c r="G115" s="39">
        <f t="shared" si="2"/>
        <v>46870</v>
      </c>
    </row>
    <row r="116" spans="2:7" ht="14.5" thickBot="1">
      <c r="B116" s="265"/>
      <c r="C116" s="27" t="s">
        <v>217</v>
      </c>
      <c r="D116" s="32" t="s">
        <v>412</v>
      </c>
      <c r="E116" s="41" t="s">
        <v>167</v>
      </c>
      <c r="F116" s="36">
        <v>6</v>
      </c>
      <c r="G116" s="39">
        <f t="shared" si="2"/>
        <v>46807</v>
      </c>
    </row>
    <row r="117" spans="2:7" ht="14.5" thickBot="1">
      <c r="B117" s="265"/>
      <c r="C117" s="27" t="s">
        <v>219</v>
      </c>
      <c r="D117" s="32" t="s">
        <v>413</v>
      </c>
      <c r="E117" s="41" t="s">
        <v>167</v>
      </c>
      <c r="F117" s="36">
        <v>7</v>
      </c>
      <c r="G117" s="39">
        <f t="shared" si="2"/>
        <v>47423</v>
      </c>
    </row>
    <row r="118" spans="2:7" ht="14.5" thickBot="1">
      <c r="B118" s="265"/>
      <c r="C118" s="27" t="s">
        <v>221</v>
      </c>
      <c r="D118" s="32" t="s">
        <v>414</v>
      </c>
      <c r="E118" s="41" t="s">
        <v>167</v>
      </c>
      <c r="F118" s="36">
        <v>8</v>
      </c>
      <c r="G118" s="39">
        <f t="shared" si="2"/>
        <v>47610</v>
      </c>
    </row>
    <row r="119" spans="2:7" ht="14.5" thickBot="1">
      <c r="B119" s="265"/>
      <c r="C119" s="27" t="s">
        <v>223</v>
      </c>
      <c r="D119" s="32" t="s">
        <v>415</v>
      </c>
      <c r="E119" s="41" t="s">
        <v>167</v>
      </c>
      <c r="F119" s="36">
        <v>9</v>
      </c>
      <c r="G119" s="39">
        <f t="shared" si="2"/>
        <v>47448</v>
      </c>
    </row>
    <row r="120" spans="2:7" ht="14.5" thickBot="1">
      <c r="B120" s="265"/>
      <c r="C120" s="27" t="s">
        <v>225</v>
      </c>
      <c r="D120" s="32" t="s">
        <v>416</v>
      </c>
      <c r="E120" s="41" t="s">
        <v>167</v>
      </c>
      <c r="F120" s="36">
        <v>10</v>
      </c>
      <c r="G120" s="39">
        <f t="shared" si="2"/>
        <v>46418</v>
      </c>
    </row>
    <row r="121" spans="2:7" ht="14.5" thickBot="1">
      <c r="B121" s="265"/>
      <c r="C121" s="27" t="s">
        <v>227</v>
      </c>
      <c r="D121" s="32" t="s">
        <v>417</v>
      </c>
      <c r="E121" s="41" t="s">
        <v>167</v>
      </c>
      <c r="F121" s="36">
        <v>11</v>
      </c>
      <c r="G121" s="39">
        <f t="shared" si="2"/>
        <v>47054</v>
      </c>
    </row>
    <row r="122" spans="2:7" ht="14.5" thickBot="1">
      <c r="B122" s="265"/>
      <c r="C122" s="27" t="s">
        <v>229</v>
      </c>
      <c r="D122" s="32" t="s">
        <v>418</v>
      </c>
      <c r="E122" s="41" t="s">
        <v>167</v>
      </c>
      <c r="F122" s="36">
        <v>12</v>
      </c>
      <c r="G122" s="39">
        <f t="shared" si="2"/>
        <v>46350</v>
      </c>
    </row>
    <row r="123" spans="2:7" ht="14.5" thickBot="1">
      <c r="B123" s="265"/>
      <c r="C123" s="27" t="s">
        <v>231</v>
      </c>
      <c r="D123" s="32" t="s">
        <v>419</v>
      </c>
      <c r="E123" s="41" t="s">
        <v>167</v>
      </c>
      <c r="F123" s="36">
        <v>13</v>
      </c>
      <c r="G123" s="39">
        <f t="shared" si="2"/>
        <v>46583</v>
      </c>
    </row>
    <row r="124" spans="2:7" ht="14.5" thickBot="1">
      <c r="B124" s="265"/>
      <c r="C124" s="27" t="s">
        <v>233</v>
      </c>
      <c r="D124" s="32" t="s">
        <v>420</v>
      </c>
      <c r="E124" s="41" t="s">
        <v>167</v>
      </c>
      <c r="F124" s="36">
        <v>14</v>
      </c>
      <c r="G124" s="39">
        <f t="shared" si="2"/>
        <v>46334</v>
      </c>
    </row>
    <row r="125" spans="2:7" ht="14.5" thickBot="1">
      <c r="B125" s="265"/>
      <c r="C125" s="27" t="s">
        <v>234</v>
      </c>
      <c r="D125" s="32" t="s">
        <v>421</v>
      </c>
      <c r="E125" s="41" t="s">
        <v>167</v>
      </c>
      <c r="F125" s="36">
        <v>15</v>
      </c>
      <c r="G125" s="39">
        <f t="shared" si="2"/>
        <v>46410</v>
      </c>
    </row>
    <row r="126" spans="2:7" ht="14.5" thickBot="1">
      <c r="B126" s="265"/>
      <c r="C126" s="27" t="s">
        <v>236</v>
      </c>
      <c r="D126" s="32" t="s">
        <v>422</v>
      </c>
      <c r="E126" s="41" t="s">
        <v>167</v>
      </c>
      <c r="F126" s="36">
        <v>16</v>
      </c>
      <c r="G126" s="39">
        <f t="shared" si="2"/>
        <v>45545</v>
      </c>
    </row>
    <row r="127" spans="2:7" ht="14.5" thickBot="1">
      <c r="B127" s="265"/>
      <c r="C127" s="27" t="s">
        <v>238</v>
      </c>
      <c r="D127" s="32" t="s">
        <v>423</v>
      </c>
      <c r="E127" s="41" t="s">
        <v>167</v>
      </c>
      <c r="F127" s="36">
        <v>17</v>
      </c>
      <c r="G127" s="39">
        <f t="shared" si="2"/>
        <v>46152</v>
      </c>
    </row>
    <row r="128" spans="2:7" ht="14.5" thickBot="1">
      <c r="B128" s="265"/>
      <c r="C128" s="27" t="s">
        <v>240</v>
      </c>
      <c r="D128" s="32" t="s">
        <v>424</v>
      </c>
      <c r="E128" s="41" t="s">
        <v>167</v>
      </c>
      <c r="F128" s="36">
        <v>18</v>
      </c>
      <c r="G128" s="39">
        <f t="shared" si="2"/>
        <v>46729</v>
      </c>
    </row>
    <row r="129" spans="2:7" ht="14.5" thickBot="1">
      <c r="B129" s="265"/>
      <c r="C129" s="27" t="s">
        <v>242</v>
      </c>
      <c r="D129" s="32" t="s">
        <v>425</v>
      </c>
      <c r="E129" s="41" t="s">
        <v>167</v>
      </c>
      <c r="F129" s="36">
        <v>19</v>
      </c>
      <c r="G129" s="39">
        <f t="shared" si="2"/>
        <v>46357</v>
      </c>
    </row>
    <row r="130" spans="2:7" ht="14.5" thickBot="1">
      <c r="B130" s="265"/>
      <c r="C130" s="27" t="s">
        <v>244</v>
      </c>
      <c r="D130" s="32" t="s">
        <v>426</v>
      </c>
      <c r="E130" s="41" t="s">
        <v>167</v>
      </c>
      <c r="F130" s="36">
        <v>20</v>
      </c>
      <c r="G130" s="39">
        <f t="shared" si="2"/>
        <v>45382</v>
      </c>
    </row>
    <row r="131" spans="2:7" ht="14.5" thickBot="1">
      <c r="B131" s="265"/>
      <c r="C131" s="27" t="s">
        <v>246</v>
      </c>
      <c r="D131" s="32" t="s">
        <v>427</v>
      </c>
      <c r="E131" s="41" t="s">
        <v>167</v>
      </c>
      <c r="F131" s="36">
        <v>21</v>
      </c>
      <c r="G131" s="39">
        <f t="shared" si="2"/>
        <v>46618</v>
      </c>
    </row>
    <row r="132" spans="2:7" ht="14.5" thickBot="1">
      <c r="B132" s="265"/>
      <c r="C132" s="27" t="s">
        <v>248</v>
      </c>
      <c r="D132" s="32" t="s">
        <v>428</v>
      </c>
      <c r="E132" s="41" t="s">
        <v>167</v>
      </c>
      <c r="F132" s="36">
        <v>22</v>
      </c>
      <c r="G132" s="39">
        <f t="shared" si="2"/>
        <v>47589</v>
      </c>
    </row>
    <row r="133" spans="2:7" ht="14.5" thickBot="1">
      <c r="B133" s="265"/>
      <c r="C133" s="27" t="s">
        <v>250</v>
      </c>
      <c r="D133" s="32" t="s">
        <v>429</v>
      </c>
      <c r="E133" s="41" t="s">
        <v>167</v>
      </c>
      <c r="F133" s="36">
        <v>23</v>
      </c>
      <c r="G133" s="39">
        <f t="shared" si="2"/>
        <v>51737</v>
      </c>
    </row>
    <row r="134" spans="2:7" ht="14.5" thickBot="1">
      <c r="B134" s="265"/>
      <c r="C134" s="27" t="s">
        <v>252</v>
      </c>
      <c r="D134" s="32" t="s">
        <v>430</v>
      </c>
      <c r="E134" s="41" t="s">
        <v>167</v>
      </c>
      <c r="F134" s="36">
        <v>24</v>
      </c>
      <c r="G134" s="39">
        <f t="shared" si="2"/>
        <v>52291</v>
      </c>
    </row>
    <row r="135" spans="2:7" ht="14.5" thickBot="1">
      <c r="B135" s="265"/>
      <c r="C135" s="27" t="s">
        <v>254</v>
      </c>
      <c r="D135" s="32" t="s">
        <v>431</v>
      </c>
      <c r="E135" s="41" t="s">
        <v>167</v>
      </c>
      <c r="F135" s="36">
        <v>25</v>
      </c>
      <c r="G135" s="39">
        <f t="shared" si="2"/>
        <v>53916</v>
      </c>
    </row>
    <row r="136" spans="2:7" ht="14.5" thickBot="1">
      <c r="B136" s="265"/>
      <c r="C136" s="27" t="s">
        <v>256</v>
      </c>
      <c r="D136" s="32" t="s">
        <v>432</v>
      </c>
      <c r="E136" s="41" t="s">
        <v>167</v>
      </c>
      <c r="F136" s="36">
        <v>26</v>
      </c>
      <c r="G136" s="39">
        <f t="shared" si="2"/>
        <v>56095</v>
      </c>
    </row>
    <row r="137" spans="2:7" ht="14.5" thickBot="1">
      <c r="B137" s="265"/>
      <c r="C137" s="27" t="s">
        <v>258</v>
      </c>
      <c r="D137" s="32" t="s">
        <v>433</v>
      </c>
      <c r="E137" s="41" t="s">
        <v>167</v>
      </c>
      <c r="F137" s="36">
        <v>27</v>
      </c>
      <c r="G137" s="39">
        <f t="shared" si="2"/>
        <v>58201</v>
      </c>
    </row>
    <row r="138" spans="2:7" ht="14.5" thickBot="1">
      <c r="B138" s="265"/>
      <c r="C138" s="27" t="s">
        <v>260</v>
      </c>
      <c r="D138" s="32" t="s">
        <v>434</v>
      </c>
      <c r="E138" s="41" t="s">
        <v>167</v>
      </c>
      <c r="F138" s="36">
        <v>28</v>
      </c>
      <c r="G138" s="39">
        <f t="shared" si="2"/>
        <v>58671</v>
      </c>
    </row>
    <row r="139" spans="2:7" ht="14.5" thickBot="1">
      <c r="B139" s="265"/>
      <c r="C139" s="27" t="s">
        <v>262</v>
      </c>
      <c r="D139" s="32" t="s">
        <v>435</v>
      </c>
      <c r="E139" s="41" t="s">
        <v>167</v>
      </c>
      <c r="F139" s="36">
        <v>29</v>
      </c>
      <c r="G139" s="39">
        <f t="shared" si="2"/>
        <v>60576</v>
      </c>
    </row>
    <row r="140" spans="2:7" ht="14.5" thickBot="1">
      <c r="B140" s="265"/>
      <c r="C140" s="27" t="s">
        <v>264</v>
      </c>
      <c r="D140" s="32" t="s">
        <v>436</v>
      </c>
      <c r="E140" s="41" t="s">
        <v>167</v>
      </c>
      <c r="F140" s="36">
        <v>30</v>
      </c>
      <c r="G140" s="39">
        <f t="shared" si="2"/>
        <v>62254</v>
      </c>
    </row>
    <row r="141" spans="2:7" ht="14.5" thickBot="1">
      <c r="B141" s="265"/>
      <c r="C141" s="27" t="s">
        <v>266</v>
      </c>
      <c r="D141" s="32" t="s">
        <v>437</v>
      </c>
      <c r="E141" s="41" t="s">
        <v>167</v>
      </c>
      <c r="F141" s="36">
        <v>31</v>
      </c>
      <c r="G141" s="39">
        <f t="shared" si="2"/>
        <v>64706</v>
      </c>
    </row>
    <row r="142" spans="2:7" ht="14.5" thickBot="1">
      <c r="B142" s="265"/>
      <c r="C142" s="27" t="s">
        <v>268</v>
      </c>
      <c r="D142" s="32" t="s">
        <v>438</v>
      </c>
      <c r="E142" s="41" t="s">
        <v>167</v>
      </c>
      <c r="F142" s="36">
        <v>32</v>
      </c>
      <c r="G142" s="39">
        <f t="shared" si="2"/>
        <v>65939</v>
      </c>
    </row>
    <row r="143" spans="2:7" ht="14.5" thickBot="1">
      <c r="B143" s="265"/>
      <c r="C143" s="27" t="s">
        <v>270</v>
      </c>
      <c r="D143" s="32" t="s">
        <v>439</v>
      </c>
      <c r="E143" s="41" t="s">
        <v>167</v>
      </c>
      <c r="F143" s="36">
        <v>33</v>
      </c>
      <c r="G143" s="39">
        <f t="shared" si="2"/>
        <v>66801</v>
      </c>
    </row>
    <row r="144" spans="2:7" ht="14.5" thickBot="1">
      <c r="B144" s="265"/>
      <c r="C144" s="27" t="s">
        <v>272</v>
      </c>
      <c r="D144" s="32" t="s">
        <v>440</v>
      </c>
      <c r="E144" s="41" t="s">
        <v>167</v>
      </c>
      <c r="F144" s="36">
        <v>34</v>
      </c>
      <c r="G144" s="39">
        <f t="shared" si="2"/>
        <v>66240</v>
      </c>
    </row>
    <row r="145" spans="2:7" ht="14.5" thickBot="1">
      <c r="B145" s="265"/>
      <c r="C145" s="27" t="s">
        <v>274</v>
      </c>
      <c r="D145" s="32" t="s">
        <v>441</v>
      </c>
      <c r="E145" s="41" t="s">
        <v>167</v>
      </c>
      <c r="F145" s="36">
        <v>35</v>
      </c>
      <c r="G145" s="39">
        <f t="shared" si="2"/>
        <v>67275</v>
      </c>
    </row>
    <row r="146" spans="2:7" ht="14.5" thickBot="1">
      <c r="B146" s="265"/>
      <c r="C146" s="27" t="s">
        <v>276</v>
      </c>
      <c r="D146" s="32" t="s">
        <v>442</v>
      </c>
      <c r="E146" s="41" t="s">
        <v>167</v>
      </c>
      <c r="F146" s="36">
        <v>36</v>
      </c>
      <c r="G146" s="39">
        <f t="shared" si="2"/>
        <v>65736</v>
      </c>
    </row>
    <row r="147" spans="2:7" ht="14.5" thickBot="1">
      <c r="B147" s="265"/>
      <c r="C147" s="27" t="s">
        <v>278</v>
      </c>
      <c r="D147" s="32" t="s">
        <v>443</v>
      </c>
      <c r="E147" s="41" t="s">
        <v>167</v>
      </c>
      <c r="F147" s="36">
        <v>37</v>
      </c>
      <c r="G147" s="39">
        <f t="shared" si="2"/>
        <v>65978</v>
      </c>
    </row>
    <row r="148" spans="2:7" ht="14.5" thickBot="1">
      <c r="B148" s="265"/>
      <c r="C148" s="27" t="s">
        <v>280</v>
      </c>
      <c r="D148" s="32" t="s">
        <v>444</v>
      </c>
      <c r="E148" s="41" t="s">
        <v>167</v>
      </c>
      <c r="F148" s="36">
        <v>38</v>
      </c>
      <c r="G148" s="39">
        <f t="shared" si="2"/>
        <v>65545</v>
      </c>
    </row>
    <row r="149" spans="2:7" ht="14.5" thickBot="1">
      <c r="B149" s="265"/>
      <c r="C149" s="27" t="s">
        <v>282</v>
      </c>
      <c r="D149" s="32" t="s">
        <v>445</v>
      </c>
      <c r="E149" s="41" t="s">
        <v>167</v>
      </c>
      <c r="F149" s="36">
        <v>39</v>
      </c>
      <c r="G149" s="39">
        <f t="shared" si="2"/>
        <v>65640</v>
      </c>
    </row>
    <row r="150" spans="2:7" ht="14.5" thickBot="1">
      <c r="B150" s="265"/>
      <c r="C150" s="27" t="s">
        <v>284</v>
      </c>
      <c r="D150" s="32" t="s">
        <v>446</v>
      </c>
      <c r="E150" s="41" t="s">
        <v>167</v>
      </c>
      <c r="F150" s="36">
        <v>40</v>
      </c>
      <c r="G150" s="39">
        <f t="shared" si="2"/>
        <v>64797</v>
      </c>
    </row>
    <row r="151" spans="2:7" ht="14.5" thickBot="1">
      <c r="B151" s="265"/>
      <c r="C151" s="27" t="s">
        <v>286</v>
      </c>
      <c r="D151" s="32" t="s">
        <v>447</v>
      </c>
      <c r="E151" s="41" t="s">
        <v>167</v>
      </c>
      <c r="F151" s="36">
        <v>41</v>
      </c>
      <c r="G151" s="39">
        <f t="shared" si="2"/>
        <v>65369</v>
      </c>
    </row>
    <row r="152" spans="2:7" ht="14.5" thickBot="1">
      <c r="B152" s="265"/>
      <c r="C152" s="27" t="s">
        <v>288</v>
      </c>
      <c r="D152" s="32" t="s">
        <v>448</v>
      </c>
      <c r="E152" s="41" t="s">
        <v>167</v>
      </c>
      <c r="F152" s="36">
        <v>42</v>
      </c>
      <c r="G152" s="39">
        <f t="shared" si="2"/>
        <v>64739</v>
      </c>
    </row>
    <row r="153" spans="2:7" ht="14.5" thickBot="1">
      <c r="B153" s="265"/>
      <c r="C153" s="27" t="s">
        <v>290</v>
      </c>
      <c r="D153" s="32" t="s">
        <v>449</v>
      </c>
      <c r="E153" s="41" t="s">
        <v>167</v>
      </c>
      <c r="F153" s="36">
        <v>43</v>
      </c>
      <c r="G153" s="39">
        <f t="shared" si="2"/>
        <v>64707</v>
      </c>
    </row>
    <row r="154" spans="2:7" ht="14.5" thickBot="1">
      <c r="B154" s="265"/>
      <c r="C154" s="27" t="s">
        <v>292</v>
      </c>
      <c r="D154" s="32" t="s">
        <v>450</v>
      </c>
      <c r="E154" s="41" t="s">
        <v>167</v>
      </c>
      <c r="F154" s="36">
        <v>44</v>
      </c>
      <c r="G154" s="39">
        <f t="shared" si="2"/>
        <v>62425</v>
      </c>
    </row>
    <row r="155" spans="2:7" ht="14.5" thickBot="1">
      <c r="B155" s="265"/>
      <c r="C155" s="27" t="s">
        <v>294</v>
      </c>
      <c r="D155" s="32" t="s">
        <v>451</v>
      </c>
      <c r="E155" s="41" t="s">
        <v>167</v>
      </c>
      <c r="F155" s="36">
        <v>45</v>
      </c>
      <c r="G155" s="39">
        <f t="shared" si="2"/>
        <v>61490</v>
      </c>
    </row>
    <row r="156" spans="2:7" ht="14.5" thickBot="1">
      <c r="B156" s="265"/>
      <c r="C156" s="27" t="s">
        <v>296</v>
      </c>
      <c r="D156" s="32" t="s">
        <v>452</v>
      </c>
      <c r="E156" s="41" t="s">
        <v>167</v>
      </c>
      <c r="F156" s="36">
        <v>46</v>
      </c>
      <c r="G156" s="39">
        <f t="shared" si="2"/>
        <v>61059</v>
      </c>
    </row>
    <row r="157" spans="2:7" ht="14.5" thickBot="1">
      <c r="B157" s="265"/>
      <c r="C157" s="27" t="s">
        <v>298</v>
      </c>
      <c r="D157" s="32" t="s">
        <v>453</v>
      </c>
      <c r="E157" s="41" t="s">
        <v>167</v>
      </c>
      <c r="F157" s="36">
        <v>47</v>
      </c>
      <c r="G157" s="39">
        <f t="shared" si="2"/>
        <v>59859</v>
      </c>
    </row>
    <row r="158" spans="2:7" ht="14.5" thickBot="1">
      <c r="B158" s="265"/>
      <c r="C158" s="27" t="s">
        <v>300</v>
      </c>
      <c r="D158" s="32" t="s">
        <v>454</v>
      </c>
      <c r="E158" s="41" t="s">
        <v>167</v>
      </c>
      <c r="F158" s="36">
        <v>48</v>
      </c>
      <c r="G158" s="39">
        <f t="shared" si="2"/>
        <v>59545</v>
      </c>
    </row>
    <row r="159" spans="2:7" ht="14.5" thickBot="1">
      <c r="B159" s="265"/>
      <c r="C159" s="27" t="s">
        <v>302</v>
      </c>
      <c r="D159" s="32" t="s">
        <v>455</v>
      </c>
      <c r="E159" s="41" t="s">
        <v>167</v>
      </c>
      <c r="F159" s="36">
        <v>49</v>
      </c>
      <c r="G159" s="39">
        <f t="shared" si="2"/>
        <v>60792</v>
      </c>
    </row>
    <row r="160" spans="2:7" ht="14.5" thickBot="1">
      <c r="B160" s="265"/>
      <c r="C160" s="27" t="s">
        <v>304</v>
      </c>
      <c r="D160" s="32" t="s">
        <v>456</v>
      </c>
      <c r="E160" s="41" t="s">
        <v>167</v>
      </c>
      <c r="F160" s="36">
        <v>50</v>
      </c>
      <c r="G160" s="39">
        <f t="shared" si="2"/>
        <v>60373</v>
      </c>
    </row>
    <row r="161" spans="2:7" ht="14.5" thickBot="1">
      <c r="B161" s="265"/>
      <c r="C161" s="27" t="s">
        <v>306</v>
      </c>
      <c r="D161" s="32" t="s">
        <v>457</v>
      </c>
      <c r="E161" s="41" t="s">
        <v>167</v>
      </c>
      <c r="F161" s="36">
        <v>51</v>
      </c>
      <c r="G161" s="39">
        <f t="shared" si="2"/>
        <v>62113</v>
      </c>
    </row>
    <row r="162" spans="2:7" ht="14.5" thickBot="1">
      <c r="B162" s="265"/>
      <c r="C162" s="27" t="s">
        <v>308</v>
      </c>
      <c r="D162" s="32" t="s">
        <v>458</v>
      </c>
      <c r="E162" s="41" t="s">
        <v>167</v>
      </c>
      <c r="F162" s="36">
        <v>52</v>
      </c>
      <c r="G162" s="39">
        <f t="shared" si="2"/>
        <v>63146</v>
      </c>
    </row>
    <row r="163" spans="2:7" ht="14.5" thickBot="1">
      <c r="B163" s="265"/>
      <c r="C163" s="27" t="s">
        <v>310</v>
      </c>
      <c r="D163" s="32" t="s">
        <v>459</v>
      </c>
      <c r="E163" s="41" t="s">
        <v>167</v>
      </c>
      <c r="F163" s="36">
        <v>53</v>
      </c>
      <c r="G163" s="39">
        <f t="shared" si="2"/>
        <v>63624</v>
      </c>
    </row>
    <row r="164" spans="2:7" ht="14.5" thickBot="1">
      <c r="B164" s="265"/>
      <c r="C164" s="27" t="s">
        <v>312</v>
      </c>
      <c r="D164" s="32" t="s">
        <v>460</v>
      </c>
      <c r="E164" s="41" t="s">
        <v>167</v>
      </c>
      <c r="F164" s="36">
        <v>54</v>
      </c>
      <c r="G164" s="39">
        <f t="shared" si="2"/>
        <v>64802</v>
      </c>
    </row>
    <row r="165" spans="2:7" ht="14.5" thickBot="1">
      <c r="B165" s="265"/>
      <c r="C165" s="27" t="s">
        <v>314</v>
      </c>
      <c r="D165" s="32" t="s">
        <v>461</v>
      </c>
      <c r="E165" s="41" t="s">
        <v>167</v>
      </c>
      <c r="F165" s="36">
        <v>55</v>
      </c>
      <c r="G165" s="39">
        <f t="shared" si="2"/>
        <v>65591</v>
      </c>
    </row>
    <row r="166" spans="2:7" ht="14.5" thickBot="1">
      <c r="B166" s="265"/>
      <c r="C166" s="27" t="s">
        <v>316</v>
      </c>
      <c r="D166" s="32" t="s">
        <v>462</v>
      </c>
      <c r="E166" s="41" t="s">
        <v>167</v>
      </c>
      <c r="F166" s="36">
        <v>56</v>
      </c>
      <c r="G166" s="39">
        <f t="shared" si="2"/>
        <v>66029</v>
      </c>
    </row>
    <row r="167" spans="2:7" ht="14.5" thickBot="1">
      <c r="B167" s="265"/>
      <c r="C167" s="27" t="s">
        <v>318</v>
      </c>
      <c r="D167" s="32" t="s">
        <v>463</v>
      </c>
      <c r="E167" s="41" t="s">
        <v>167</v>
      </c>
      <c r="F167" s="36">
        <v>57</v>
      </c>
      <c r="G167" s="39">
        <f t="shared" si="2"/>
        <v>66937</v>
      </c>
    </row>
    <row r="168" spans="2:7" ht="14.5" thickBot="1">
      <c r="B168" s="265"/>
      <c r="C168" s="27" t="s">
        <v>320</v>
      </c>
      <c r="D168" s="32" t="s">
        <v>464</v>
      </c>
      <c r="E168" s="41" t="s">
        <v>167</v>
      </c>
      <c r="F168" s="36">
        <v>58</v>
      </c>
      <c r="G168" s="39">
        <f t="shared" si="2"/>
        <v>67111</v>
      </c>
    </row>
    <row r="169" spans="2:7" ht="14.5" thickBot="1">
      <c r="B169" s="265"/>
      <c r="C169" s="27" t="s">
        <v>322</v>
      </c>
      <c r="D169" s="32" t="s">
        <v>465</v>
      </c>
      <c r="E169" s="41" t="s">
        <v>167</v>
      </c>
      <c r="F169" s="36">
        <v>59</v>
      </c>
      <c r="G169" s="39">
        <f t="shared" si="2"/>
        <v>67133</v>
      </c>
    </row>
    <row r="170" spans="2:7" ht="14.5" thickBot="1">
      <c r="B170" s="265"/>
      <c r="C170" s="27" t="s">
        <v>324</v>
      </c>
      <c r="D170" s="32" t="s">
        <v>466</v>
      </c>
      <c r="E170" s="41" t="s">
        <v>167</v>
      </c>
      <c r="F170" s="36">
        <v>60</v>
      </c>
      <c r="G170" s="39">
        <f t="shared" si="2"/>
        <v>63708</v>
      </c>
    </row>
    <row r="171" spans="2:7" ht="14.5" thickBot="1">
      <c r="B171" s="265"/>
      <c r="C171" s="27" t="s">
        <v>326</v>
      </c>
      <c r="D171" s="32" t="s">
        <v>467</v>
      </c>
      <c r="E171" s="41" t="s">
        <v>167</v>
      </c>
      <c r="F171" s="36">
        <v>61</v>
      </c>
      <c r="G171" s="39">
        <f t="shared" si="2"/>
        <v>60633</v>
      </c>
    </row>
    <row r="172" spans="2:7" ht="14.5" thickBot="1">
      <c r="B172" s="265"/>
      <c r="C172" s="27" t="s">
        <v>328</v>
      </c>
      <c r="D172" s="32" t="s">
        <v>468</v>
      </c>
      <c r="E172" s="41" t="s">
        <v>167</v>
      </c>
      <c r="F172" s="36">
        <v>62</v>
      </c>
      <c r="G172" s="39">
        <f t="shared" si="2"/>
        <v>57604</v>
      </c>
    </row>
    <row r="173" spans="2:7" ht="14.5" thickBot="1">
      <c r="B173" s="265"/>
      <c r="C173" s="27" t="s">
        <v>330</v>
      </c>
      <c r="D173" s="32" t="s">
        <v>469</v>
      </c>
      <c r="E173" s="41" t="s">
        <v>167</v>
      </c>
      <c r="F173" s="36">
        <v>63</v>
      </c>
      <c r="G173" s="39">
        <f t="shared" si="2"/>
        <v>55146</v>
      </c>
    </row>
    <row r="174" spans="2:7" ht="14.5" thickBot="1">
      <c r="B174" s="265"/>
      <c r="C174" s="27" t="s">
        <v>332</v>
      </c>
      <c r="D174" s="32" t="s">
        <v>470</v>
      </c>
      <c r="E174" s="41" t="s">
        <v>167</v>
      </c>
      <c r="F174" s="36">
        <v>64</v>
      </c>
      <c r="G174" s="39">
        <f t="shared" ref="G174:G237" si="3">_xlfn.NUMBERVALUE(D174)</f>
        <v>52650</v>
      </c>
    </row>
    <row r="175" spans="2:7" ht="14.5" thickBot="1">
      <c r="B175" s="265"/>
      <c r="C175" s="27" t="s">
        <v>334</v>
      </c>
      <c r="D175" s="32" t="s">
        <v>471</v>
      </c>
      <c r="E175" s="41" t="s">
        <v>167</v>
      </c>
      <c r="F175" s="36">
        <v>65</v>
      </c>
      <c r="G175" s="39">
        <f t="shared" si="3"/>
        <v>49621</v>
      </c>
    </row>
    <row r="176" spans="2:7" ht="14.5" thickBot="1">
      <c r="B176" s="265"/>
      <c r="C176" s="27" t="s">
        <v>336</v>
      </c>
      <c r="D176" s="32" t="s">
        <v>472</v>
      </c>
      <c r="E176" s="41" t="s">
        <v>167</v>
      </c>
      <c r="F176" s="36">
        <v>66</v>
      </c>
      <c r="G176" s="39">
        <f t="shared" si="3"/>
        <v>47567</v>
      </c>
    </row>
    <row r="177" spans="2:7" ht="14.5" thickBot="1">
      <c r="B177" s="265"/>
      <c r="C177" s="27" t="s">
        <v>338</v>
      </c>
      <c r="D177" s="32" t="s">
        <v>473</v>
      </c>
      <c r="E177" s="41" t="s">
        <v>167</v>
      </c>
      <c r="F177" s="36">
        <v>67</v>
      </c>
      <c r="G177" s="39">
        <f t="shared" si="3"/>
        <v>45908</v>
      </c>
    </row>
    <row r="178" spans="2:7" ht="14.5" thickBot="1">
      <c r="B178" s="265"/>
      <c r="C178" s="27" t="s">
        <v>340</v>
      </c>
      <c r="D178" s="32" t="s">
        <v>474</v>
      </c>
      <c r="E178" s="41" t="s">
        <v>167</v>
      </c>
      <c r="F178" s="36">
        <v>68</v>
      </c>
      <c r="G178" s="39">
        <f t="shared" si="3"/>
        <v>43328</v>
      </c>
    </row>
    <row r="179" spans="2:7" ht="14.5" thickBot="1">
      <c r="B179" s="265"/>
      <c r="C179" s="27" t="s">
        <v>342</v>
      </c>
      <c r="D179" s="32" t="s">
        <v>475</v>
      </c>
      <c r="E179" s="41" t="s">
        <v>167</v>
      </c>
      <c r="F179" s="36">
        <v>69</v>
      </c>
      <c r="G179" s="39">
        <f t="shared" si="3"/>
        <v>41226</v>
      </c>
    </row>
    <row r="180" spans="2:7" ht="14.5" thickBot="1">
      <c r="B180" s="265"/>
      <c r="C180" s="27" t="s">
        <v>344</v>
      </c>
      <c r="D180" s="32" t="s">
        <v>476</v>
      </c>
      <c r="E180" s="41" t="s">
        <v>167</v>
      </c>
      <c r="F180" s="36">
        <v>70</v>
      </c>
      <c r="G180" s="39">
        <f t="shared" si="3"/>
        <v>39421</v>
      </c>
    </row>
    <row r="181" spans="2:7" ht="14.5" thickBot="1">
      <c r="B181" s="265"/>
      <c r="C181" s="27" t="s">
        <v>346</v>
      </c>
      <c r="D181" s="32" t="s">
        <v>477</v>
      </c>
      <c r="E181" s="41" t="s">
        <v>167</v>
      </c>
      <c r="F181" s="36">
        <v>71</v>
      </c>
      <c r="G181" s="39">
        <f t="shared" si="3"/>
        <v>38709</v>
      </c>
    </row>
    <row r="182" spans="2:7" ht="14.5" thickBot="1">
      <c r="B182" s="265"/>
      <c r="C182" s="27" t="s">
        <v>348</v>
      </c>
      <c r="D182" s="32" t="s">
        <v>478</v>
      </c>
      <c r="E182" s="41" t="s">
        <v>167</v>
      </c>
      <c r="F182" s="36">
        <v>72</v>
      </c>
      <c r="G182" s="39">
        <f t="shared" si="3"/>
        <v>36983</v>
      </c>
    </row>
    <row r="183" spans="2:7" ht="14.5" thickBot="1">
      <c r="B183" s="265"/>
      <c r="C183" s="27" t="s">
        <v>350</v>
      </c>
      <c r="D183" s="32" t="s">
        <v>479</v>
      </c>
      <c r="E183" s="41" t="s">
        <v>167</v>
      </c>
      <c r="F183" s="36">
        <v>73</v>
      </c>
      <c r="G183" s="39">
        <f t="shared" si="3"/>
        <v>37424</v>
      </c>
    </row>
    <row r="184" spans="2:7" ht="14.5" thickBot="1">
      <c r="B184" s="265"/>
      <c r="C184" s="27" t="s">
        <v>352</v>
      </c>
      <c r="D184" s="32" t="s">
        <v>480</v>
      </c>
      <c r="E184" s="41" t="s">
        <v>167</v>
      </c>
      <c r="F184" s="36">
        <v>74</v>
      </c>
      <c r="G184" s="39">
        <f t="shared" si="3"/>
        <v>36056</v>
      </c>
    </row>
    <row r="185" spans="2:7" ht="14.5" thickBot="1">
      <c r="B185" s="265"/>
      <c r="C185" s="27" t="s">
        <v>354</v>
      </c>
      <c r="D185" s="32" t="s">
        <v>481</v>
      </c>
      <c r="E185" s="41" t="s">
        <v>167</v>
      </c>
      <c r="F185" s="36">
        <v>75</v>
      </c>
      <c r="G185" s="39">
        <f t="shared" si="3"/>
        <v>35731</v>
      </c>
    </row>
    <row r="186" spans="2:7" ht="14.5" thickBot="1">
      <c r="B186" s="265"/>
      <c r="C186" s="27" t="s">
        <v>356</v>
      </c>
      <c r="D186" s="32" t="s">
        <v>482</v>
      </c>
      <c r="E186" s="41" t="s">
        <v>167</v>
      </c>
      <c r="F186" s="36">
        <v>76</v>
      </c>
      <c r="G186" s="39">
        <f t="shared" si="3"/>
        <v>34641</v>
      </c>
    </row>
    <row r="187" spans="2:7" ht="14.5" thickBot="1">
      <c r="B187" s="265"/>
      <c r="C187" s="27" t="s">
        <v>358</v>
      </c>
      <c r="D187" s="32" t="s">
        <v>483</v>
      </c>
      <c r="E187" s="41" t="s">
        <v>167</v>
      </c>
      <c r="F187" s="36">
        <v>77</v>
      </c>
      <c r="G187" s="39">
        <f t="shared" si="3"/>
        <v>33666</v>
      </c>
    </row>
    <row r="188" spans="2:7" ht="14.5" thickBot="1">
      <c r="B188" s="265"/>
      <c r="C188" s="27" t="s">
        <v>360</v>
      </c>
      <c r="D188" s="32" t="s">
        <v>484</v>
      </c>
      <c r="E188" s="41" t="s">
        <v>167</v>
      </c>
      <c r="F188" s="36">
        <v>78</v>
      </c>
      <c r="G188" s="39">
        <f t="shared" si="3"/>
        <v>31550</v>
      </c>
    </row>
    <row r="189" spans="2:7" ht="14.5" thickBot="1">
      <c r="B189" s="265"/>
      <c r="C189" s="27" t="s">
        <v>362</v>
      </c>
      <c r="D189" s="32" t="s">
        <v>485</v>
      </c>
      <c r="E189" s="41" t="s">
        <v>167</v>
      </c>
      <c r="F189" s="36">
        <v>79</v>
      </c>
      <c r="G189" s="39">
        <f t="shared" si="3"/>
        <v>29802</v>
      </c>
    </row>
    <row r="190" spans="2:7" ht="14.5" thickBot="1">
      <c r="B190" s="265"/>
      <c r="C190" s="27" t="s">
        <v>364</v>
      </c>
      <c r="D190" s="32" t="s">
        <v>486</v>
      </c>
      <c r="E190" s="41" t="s">
        <v>167</v>
      </c>
      <c r="F190" s="36">
        <v>80</v>
      </c>
      <c r="G190" s="39">
        <f t="shared" si="3"/>
        <v>27710</v>
      </c>
    </row>
    <row r="191" spans="2:7" ht="14.5" thickBot="1">
      <c r="B191" s="265"/>
      <c r="C191" s="27" t="s">
        <v>366</v>
      </c>
      <c r="D191" s="32" t="s">
        <v>487</v>
      </c>
      <c r="E191" s="41" t="s">
        <v>167</v>
      </c>
      <c r="F191" s="36">
        <v>81</v>
      </c>
      <c r="G191" s="39">
        <f t="shared" si="3"/>
        <v>25389</v>
      </c>
    </row>
    <row r="192" spans="2:7" ht="14.5" thickBot="1">
      <c r="B192" s="265"/>
      <c r="C192" s="27" t="s">
        <v>368</v>
      </c>
      <c r="D192" s="32" t="s">
        <v>488</v>
      </c>
      <c r="E192" s="41" t="s">
        <v>167</v>
      </c>
      <c r="F192" s="36">
        <v>82</v>
      </c>
      <c r="G192" s="39">
        <f t="shared" si="3"/>
        <v>22354</v>
      </c>
    </row>
    <row r="193" spans="2:7" ht="14.5" thickBot="1">
      <c r="B193" s="265"/>
      <c r="C193" s="27" t="s">
        <v>370</v>
      </c>
      <c r="D193" s="32" t="s">
        <v>489</v>
      </c>
      <c r="E193" s="41" t="s">
        <v>167</v>
      </c>
      <c r="F193" s="36">
        <v>83</v>
      </c>
      <c r="G193" s="39">
        <f t="shared" si="3"/>
        <v>18947</v>
      </c>
    </row>
    <row r="194" spans="2:7" ht="14.5" thickBot="1">
      <c r="B194" s="265"/>
      <c r="C194" s="27" t="s">
        <v>372</v>
      </c>
      <c r="D194" s="32" t="s">
        <v>490</v>
      </c>
      <c r="E194" s="41" t="s">
        <v>167</v>
      </c>
      <c r="F194" s="36">
        <v>84</v>
      </c>
      <c r="G194" s="39">
        <f t="shared" si="3"/>
        <v>17438</v>
      </c>
    </row>
    <row r="195" spans="2:7" ht="14.5" thickBot="1">
      <c r="B195" s="265"/>
      <c r="C195" s="27" t="s">
        <v>374</v>
      </c>
      <c r="D195" s="32" t="s">
        <v>491</v>
      </c>
      <c r="E195" s="41" t="s">
        <v>167</v>
      </c>
      <c r="F195" s="36">
        <v>85</v>
      </c>
      <c r="G195" s="39">
        <f t="shared" si="3"/>
        <v>15618</v>
      </c>
    </row>
    <row r="196" spans="2:7" ht="14.5" thickBot="1">
      <c r="B196" s="265"/>
      <c r="C196" s="27" t="s">
        <v>376</v>
      </c>
      <c r="D196" s="32" t="s">
        <v>492</v>
      </c>
      <c r="E196" s="41" t="s">
        <v>167</v>
      </c>
      <c r="F196" s="36">
        <v>86</v>
      </c>
      <c r="G196" s="39">
        <f t="shared" si="3"/>
        <v>13757</v>
      </c>
    </row>
    <row r="197" spans="2:7" ht="14.5" thickBot="1">
      <c r="B197" s="265"/>
      <c r="C197" s="27" t="s">
        <v>378</v>
      </c>
      <c r="D197" s="32" t="s">
        <v>493</v>
      </c>
      <c r="E197" s="41" t="s">
        <v>167</v>
      </c>
      <c r="F197" s="36">
        <v>87</v>
      </c>
      <c r="G197" s="39">
        <f t="shared" si="3"/>
        <v>11926</v>
      </c>
    </row>
    <row r="198" spans="2:7" ht="14.5" thickBot="1">
      <c r="B198" s="265"/>
      <c r="C198" s="27" t="s">
        <v>380</v>
      </c>
      <c r="D198" s="32" t="s">
        <v>494</v>
      </c>
      <c r="E198" s="41" t="s">
        <v>167</v>
      </c>
      <c r="F198" s="36">
        <v>88</v>
      </c>
      <c r="G198" s="39">
        <f t="shared" si="3"/>
        <v>10468</v>
      </c>
    </row>
    <row r="199" spans="2:7" ht="14.5" thickBot="1">
      <c r="B199" s="265"/>
      <c r="C199" s="27" t="s">
        <v>382</v>
      </c>
      <c r="D199" s="32" t="s">
        <v>495</v>
      </c>
      <c r="E199" s="41" t="s">
        <v>167</v>
      </c>
      <c r="F199" s="36">
        <v>89</v>
      </c>
      <c r="G199" s="39">
        <f t="shared" si="3"/>
        <v>8837</v>
      </c>
    </row>
    <row r="200" spans="2:7" ht="14.5" thickBot="1">
      <c r="B200" s="265"/>
      <c r="C200" s="27" t="s">
        <v>384</v>
      </c>
      <c r="D200" s="32" t="s">
        <v>496</v>
      </c>
      <c r="E200" s="41" t="s">
        <v>167</v>
      </c>
      <c r="F200" s="36">
        <v>90</v>
      </c>
      <c r="G200" s="39">
        <f t="shared" si="3"/>
        <v>7067</v>
      </c>
    </row>
    <row r="201" spans="2:7" ht="14.5" thickBot="1">
      <c r="B201" s="265"/>
      <c r="C201" s="27" t="s">
        <v>386</v>
      </c>
      <c r="D201" s="32" t="s">
        <v>497</v>
      </c>
      <c r="E201" s="41" t="s">
        <v>167</v>
      </c>
      <c r="F201" s="36">
        <v>91</v>
      </c>
      <c r="G201" s="39">
        <f t="shared" si="3"/>
        <v>5840</v>
      </c>
    </row>
    <row r="202" spans="2:7" ht="14.5" thickBot="1">
      <c r="B202" s="265"/>
      <c r="C202" s="27" t="s">
        <v>388</v>
      </c>
      <c r="D202" s="32" t="s">
        <v>498</v>
      </c>
      <c r="E202" s="41" t="s">
        <v>167</v>
      </c>
      <c r="F202" s="36">
        <v>92</v>
      </c>
      <c r="G202" s="39">
        <f t="shared" si="3"/>
        <v>4477</v>
      </c>
    </row>
    <row r="203" spans="2:7" ht="14.5" thickBot="1">
      <c r="B203" s="265"/>
      <c r="C203" s="27" t="s">
        <v>390</v>
      </c>
      <c r="D203" s="32" t="s">
        <v>499</v>
      </c>
      <c r="E203" s="41" t="s">
        <v>167</v>
      </c>
      <c r="F203" s="36">
        <v>93</v>
      </c>
      <c r="G203" s="39">
        <f t="shared" si="3"/>
        <v>3446</v>
      </c>
    </row>
    <row r="204" spans="2:7" ht="14.5" thickBot="1">
      <c r="B204" s="265"/>
      <c r="C204" s="27" t="s">
        <v>392</v>
      </c>
      <c r="D204" s="32" t="s">
        <v>500</v>
      </c>
      <c r="E204" s="41" t="s">
        <v>167</v>
      </c>
      <c r="F204" s="36">
        <v>94</v>
      </c>
      <c r="G204" s="39">
        <f t="shared" si="3"/>
        <v>2441</v>
      </c>
    </row>
    <row r="205" spans="2:7" ht="14.5" thickBot="1">
      <c r="B205" s="265"/>
      <c r="C205" s="27" t="s">
        <v>394</v>
      </c>
      <c r="D205" s="32" t="s">
        <v>501</v>
      </c>
      <c r="E205" s="41" t="s">
        <v>167</v>
      </c>
      <c r="F205" s="36">
        <v>95</v>
      </c>
      <c r="G205" s="39">
        <f t="shared" si="3"/>
        <v>1721</v>
      </c>
    </row>
    <row r="206" spans="2:7" ht="14.5" thickBot="1">
      <c r="B206" s="265"/>
      <c r="C206" s="27" t="s">
        <v>396</v>
      </c>
      <c r="D206" s="32" t="s">
        <v>502</v>
      </c>
      <c r="E206" s="41" t="s">
        <v>167</v>
      </c>
      <c r="F206" s="36">
        <v>96</v>
      </c>
      <c r="G206" s="39">
        <f t="shared" si="3"/>
        <v>1080</v>
      </c>
    </row>
    <row r="207" spans="2:7" ht="14.5" thickBot="1">
      <c r="B207" s="265"/>
      <c r="C207" s="27" t="s">
        <v>398</v>
      </c>
      <c r="D207" s="32">
        <v>736</v>
      </c>
      <c r="E207" s="41" t="s">
        <v>167</v>
      </c>
      <c r="F207" s="36">
        <v>97</v>
      </c>
      <c r="G207" s="39">
        <f t="shared" si="3"/>
        <v>736</v>
      </c>
    </row>
    <row r="208" spans="2:7" ht="14.5" thickBot="1">
      <c r="B208" s="265"/>
      <c r="C208" s="27" t="s">
        <v>400</v>
      </c>
      <c r="D208" s="32">
        <v>449</v>
      </c>
      <c r="E208" s="41" t="s">
        <v>167</v>
      </c>
      <c r="F208" s="36">
        <v>98</v>
      </c>
      <c r="G208" s="39">
        <f t="shared" si="3"/>
        <v>449</v>
      </c>
    </row>
    <row r="209" spans="2:7" ht="18.5" thickBot="1">
      <c r="B209" s="266"/>
      <c r="C209" s="27" t="s">
        <v>402</v>
      </c>
      <c r="D209" s="32">
        <v>653</v>
      </c>
      <c r="E209" s="41" t="s">
        <v>167</v>
      </c>
      <c r="F209" s="36">
        <v>99</v>
      </c>
      <c r="G209" s="39">
        <f t="shared" si="3"/>
        <v>653</v>
      </c>
    </row>
    <row r="210" spans="2:7" ht="14.5" thickBot="1">
      <c r="B210" s="264" t="s">
        <v>503</v>
      </c>
      <c r="C210" s="27" t="s">
        <v>203</v>
      </c>
      <c r="D210" s="32" t="s">
        <v>504</v>
      </c>
      <c r="E210" s="40"/>
      <c r="F210" s="37"/>
      <c r="G210" s="39">
        <f t="shared" si="3"/>
        <v>4510726</v>
      </c>
    </row>
    <row r="211" spans="2:7" ht="14.5" thickBot="1">
      <c r="B211" s="265"/>
      <c r="C211" s="27" t="s">
        <v>205</v>
      </c>
      <c r="D211" s="32" t="s">
        <v>505</v>
      </c>
      <c r="E211" s="41" t="s">
        <v>76</v>
      </c>
      <c r="F211" s="36">
        <v>0</v>
      </c>
      <c r="G211" s="39">
        <f t="shared" si="3"/>
        <v>38214</v>
      </c>
    </row>
    <row r="212" spans="2:7" ht="14.5" thickBot="1">
      <c r="B212" s="265"/>
      <c r="C212" s="27" t="s">
        <v>207</v>
      </c>
      <c r="D212" s="32" t="s">
        <v>506</v>
      </c>
      <c r="E212" s="41" t="s">
        <v>76</v>
      </c>
      <c r="F212" s="36">
        <v>1</v>
      </c>
      <c r="G212" s="39">
        <f t="shared" si="3"/>
        <v>40180</v>
      </c>
    </row>
    <row r="213" spans="2:7" ht="14.5" thickBot="1">
      <c r="B213" s="265"/>
      <c r="C213" s="27" t="s">
        <v>209</v>
      </c>
      <c r="D213" s="32" t="s">
        <v>507</v>
      </c>
      <c r="E213" s="41" t="s">
        <v>76</v>
      </c>
      <c r="F213" s="36">
        <v>2</v>
      </c>
      <c r="G213" s="39">
        <f t="shared" si="3"/>
        <v>44548</v>
      </c>
    </row>
    <row r="214" spans="2:7" ht="14.5" thickBot="1">
      <c r="B214" s="265"/>
      <c r="C214" s="27" t="s">
        <v>211</v>
      </c>
      <c r="D214" s="32" t="s">
        <v>508</v>
      </c>
      <c r="E214" s="41" t="s">
        <v>76</v>
      </c>
      <c r="F214" s="36">
        <v>3</v>
      </c>
      <c r="G214" s="39">
        <f t="shared" si="3"/>
        <v>42760</v>
      </c>
    </row>
    <row r="215" spans="2:7" ht="14.5" thickBot="1">
      <c r="B215" s="265"/>
      <c r="C215" s="27" t="s">
        <v>213</v>
      </c>
      <c r="D215" s="32" t="s">
        <v>509</v>
      </c>
      <c r="E215" s="41" t="s">
        <v>76</v>
      </c>
      <c r="F215" s="36">
        <v>4</v>
      </c>
      <c r="G215" s="39">
        <f t="shared" si="3"/>
        <v>43483</v>
      </c>
    </row>
    <row r="216" spans="2:7" ht="14.5" thickBot="1">
      <c r="B216" s="265"/>
      <c r="C216" s="27" t="s">
        <v>215</v>
      </c>
      <c r="D216" s="32" t="s">
        <v>510</v>
      </c>
      <c r="E216" s="41" t="s">
        <v>76</v>
      </c>
      <c r="F216" s="36">
        <v>5</v>
      </c>
      <c r="G216" s="39">
        <f t="shared" si="3"/>
        <v>44390</v>
      </c>
    </row>
    <row r="217" spans="2:7" ht="14.5" thickBot="1">
      <c r="B217" s="265"/>
      <c r="C217" s="27" t="s">
        <v>217</v>
      </c>
      <c r="D217" s="32" t="s">
        <v>511</v>
      </c>
      <c r="E217" s="41" t="s">
        <v>76</v>
      </c>
      <c r="F217" s="36">
        <v>6</v>
      </c>
      <c r="G217" s="39">
        <f t="shared" si="3"/>
        <v>44470</v>
      </c>
    </row>
    <row r="218" spans="2:7" ht="14.5" thickBot="1">
      <c r="B218" s="265"/>
      <c r="C218" s="27" t="s">
        <v>219</v>
      </c>
      <c r="D218" s="32" t="s">
        <v>512</v>
      </c>
      <c r="E218" s="41" t="s">
        <v>76</v>
      </c>
      <c r="F218" s="36">
        <v>7</v>
      </c>
      <c r="G218" s="39">
        <f t="shared" si="3"/>
        <v>45473</v>
      </c>
    </row>
    <row r="219" spans="2:7" ht="14.5" thickBot="1">
      <c r="B219" s="265"/>
      <c r="C219" s="27" t="s">
        <v>221</v>
      </c>
      <c r="D219" s="32" t="s">
        <v>513</v>
      </c>
      <c r="E219" s="41" t="s">
        <v>76</v>
      </c>
      <c r="F219" s="36">
        <v>8</v>
      </c>
      <c r="G219" s="39">
        <f t="shared" si="3"/>
        <v>44721</v>
      </c>
    </row>
    <row r="220" spans="2:7" ht="14.5" thickBot="1">
      <c r="B220" s="265"/>
      <c r="C220" s="27" t="s">
        <v>223</v>
      </c>
      <c r="D220" s="32" t="s">
        <v>514</v>
      </c>
      <c r="E220" s="41" t="s">
        <v>76</v>
      </c>
      <c r="F220" s="36">
        <v>9</v>
      </c>
      <c r="G220" s="39">
        <f t="shared" si="3"/>
        <v>44754</v>
      </c>
    </row>
    <row r="221" spans="2:7" ht="14.5" thickBot="1">
      <c r="B221" s="265"/>
      <c r="C221" s="27" t="s">
        <v>225</v>
      </c>
      <c r="D221" s="32" t="s">
        <v>515</v>
      </c>
      <c r="E221" s="41" t="s">
        <v>76</v>
      </c>
      <c r="F221" s="36">
        <v>10</v>
      </c>
      <c r="G221" s="39">
        <f t="shared" si="3"/>
        <v>43916</v>
      </c>
    </row>
    <row r="222" spans="2:7" ht="14.5" thickBot="1">
      <c r="B222" s="265"/>
      <c r="C222" s="27" t="s">
        <v>227</v>
      </c>
      <c r="D222" s="32" t="s">
        <v>516</v>
      </c>
      <c r="E222" s="41" t="s">
        <v>76</v>
      </c>
      <c r="F222" s="36">
        <v>11</v>
      </c>
      <c r="G222" s="39">
        <f t="shared" si="3"/>
        <v>44183</v>
      </c>
    </row>
    <row r="223" spans="2:7" ht="14.5" thickBot="1">
      <c r="B223" s="265"/>
      <c r="C223" s="27" t="s">
        <v>229</v>
      </c>
      <c r="D223" s="32" t="s">
        <v>517</v>
      </c>
      <c r="E223" s="41" t="s">
        <v>76</v>
      </c>
      <c r="F223" s="36">
        <v>12</v>
      </c>
      <c r="G223" s="39">
        <f t="shared" si="3"/>
        <v>43871</v>
      </c>
    </row>
    <row r="224" spans="2:7" ht="14.5" thickBot="1">
      <c r="B224" s="265"/>
      <c r="C224" s="27" t="s">
        <v>231</v>
      </c>
      <c r="D224" s="32" t="s">
        <v>518</v>
      </c>
      <c r="E224" s="41" t="s">
        <v>76</v>
      </c>
      <c r="F224" s="36">
        <v>13</v>
      </c>
      <c r="G224" s="39">
        <f t="shared" si="3"/>
        <v>44763</v>
      </c>
    </row>
    <row r="225" spans="2:7" ht="14.5" thickBot="1">
      <c r="B225" s="265"/>
      <c r="C225" s="27" t="s">
        <v>233</v>
      </c>
      <c r="D225" s="32" t="s">
        <v>519</v>
      </c>
      <c r="E225" s="41" t="s">
        <v>76</v>
      </c>
      <c r="F225" s="36">
        <v>14</v>
      </c>
      <c r="G225" s="39">
        <f t="shared" si="3"/>
        <v>43887</v>
      </c>
    </row>
    <row r="226" spans="2:7" ht="14.5" thickBot="1">
      <c r="B226" s="265"/>
      <c r="C226" s="27" t="s">
        <v>234</v>
      </c>
      <c r="D226" s="32" t="s">
        <v>520</v>
      </c>
      <c r="E226" s="41" t="s">
        <v>76</v>
      </c>
      <c r="F226" s="36">
        <v>15</v>
      </c>
      <c r="G226" s="39">
        <f t="shared" si="3"/>
        <v>43491</v>
      </c>
    </row>
    <row r="227" spans="2:7" ht="14.5" thickBot="1">
      <c r="B227" s="265"/>
      <c r="C227" s="27" t="s">
        <v>236</v>
      </c>
      <c r="D227" s="32" t="s">
        <v>521</v>
      </c>
      <c r="E227" s="41" t="s">
        <v>76</v>
      </c>
      <c r="F227" s="36">
        <v>16</v>
      </c>
      <c r="G227" s="39">
        <f t="shared" si="3"/>
        <v>42725</v>
      </c>
    </row>
    <row r="228" spans="2:7" ht="14.5" thickBot="1">
      <c r="B228" s="265"/>
      <c r="C228" s="27" t="s">
        <v>238</v>
      </c>
      <c r="D228" s="32" t="s">
        <v>522</v>
      </c>
      <c r="E228" s="41" t="s">
        <v>76</v>
      </c>
      <c r="F228" s="36">
        <v>17</v>
      </c>
      <c r="G228" s="39">
        <f t="shared" si="3"/>
        <v>42137</v>
      </c>
    </row>
    <row r="229" spans="2:7" ht="14.5" thickBot="1">
      <c r="B229" s="265"/>
      <c r="C229" s="27" t="s">
        <v>240</v>
      </c>
      <c r="D229" s="32" t="s">
        <v>523</v>
      </c>
      <c r="E229" s="41" t="s">
        <v>76</v>
      </c>
      <c r="F229" s="36">
        <v>18</v>
      </c>
      <c r="G229" s="39">
        <f t="shared" si="3"/>
        <v>42440</v>
      </c>
    </row>
    <row r="230" spans="2:7" ht="14.5" thickBot="1">
      <c r="B230" s="265"/>
      <c r="C230" s="27" t="s">
        <v>242</v>
      </c>
      <c r="D230" s="32" t="s">
        <v>524</v>
      </c>
      <c r="E230" s="41" t="s">
        <v>76</v>
      </c>
      <c r="F230" s="36">
        <v>19</v>
      </c>
      <c r="G230" s="39">
        <f t="shared" si="3"/>
        <v>43061</v>
      </c>
    </row>
    <row r="231" spans="2:7" ht="14.5" thickBot="1">
      <c r="B231" s="265"/>
      <c r="C231" s="27" t="s">
        <v>244</v>
      </c>
      <c r="D231" s="32" t="s">
        <v>525</v>
      </c>
      <c r="E231" s="41" t="s">
        <v>76</v>
      </c>
      <c r="F231" s="36">
        <v>20</v>
      </c>
      <c r="G231" s="39">
        <f t="shared" si="3"/>
        <v>42505</v>
      </c>
    </row>
    <row r="232" spans="2:7" ht="14.5" thickBot="1">
      <c r="B232" s="265"/>
      <c r="C232" s="27" t="s">
        <v>246</v>
      </c>
      <c r="D232" s="32" t="s">
        <v>526</v>
      </c>
      <c r="E232" s="41" t="s">
        <v>76</v>
      </c>
      <c r="F232" s="36">
        <v>21</v>
      </c>
      <c r="G232" s="39">
        <f t="shared" si="3"/>
        <v>43398</v>
      </c>
    </row>
    <row r="233" spans="2:7" ht="14.5" thickBot="1">
      <c r="B233" s="265"/>
      <c r="C233" s="27" t="s">
        <v>248</v>
      </c>
      <c r="D233" s="32" t="s">
        <v>527</v>
      </c>
      <c r="E233" s="41" t="s">
        <v>76</v>
      </c>
      <c r="F233" s="36">
        <v>22</v>
      </c>
      <c r="G233" s="39">
        <f t="shared" si="3"/>
        <v>44265</v>
      </c>
    </row>
    <row r="234" spans="2:7" ht="14.5" thickBot="1">
      <c r="B234" s="265"/>
      <c r="C234" s="27" t="s">
        <v>250</v>
      </c>
      <c r="D234" s="32" t="s">
        <v>528</v>
      </c>
      <c r="E234" s="41" t="s">
        <v>76</v>
      </c>
      <c r="F234" s="36">
        <v>23</v>
      </c>
      <c r="G234" s="39">
        <f t="shared" si="3"/>
        <v>47735</v>
      </c>
    </row>
    <row r="235" spans="2:7" ht="14.5" thickBot="1">
      <c r="B235" s="265"/>
      <c r="C235" s="27" t="s">
        <v>252</v>
      </c>
      <c r="D235" s="32" t="s">
        <v>529</v>
      </c>
      <c r="E235" s="41" t="s">
        <v>76</v>
      </c>
      <c r="F235" s="36">
        <v>24</v>
      </c>
      <c r="G235" s="39">
        <f t="shared" si="3"/>
        <v>48807</v>
      </c>
    </row>
    <row r="236" spans="2:7" ht="14.5" thickBot="1">
      <c r="B236" s="265"/>
      <c r="C236" s="27" t="s">
        <v>254</v>
      </c>
      <c r="D236" s="32" t="s">
        <v>530</v>
      </c>
      <c r="E236" s="41" t="s">
        <v>76</v>
      </c>
      <c r="F236" s="36">
        <v>25</v>
      </c>
      <c r="G236" s="39">
        <f t="shared" si="3"/>
        <v>50939</v>
      </c>
    </row>
    <row r="237" spans="2:7" ht="14.5" thickBot="1">
      <c r="B237" s="265"/>
      <c r="C237" s="27" t="s">
        <v>256</v>
      </c>
      <c r="D237" s="32" t="s">
        <v>531</v>
      </c>
      <c r="E237" s="41" t="s">
        <v>76</v>
      </c>
      <c r="F237" s="36">
        <v>26</v>
      </c>
      <c r="G237" s="39">
        <f t="shared" si="3"/>
        <v>53104</v>
      </c>
    </row>
    <row r="238" spans="2:7" ht="14.5" thickBot="1">
      <c r="B238" s="265"/>
      <c r="C238" s="27" t="s">
        <v>258</v>
      </c>
      <c r="D238" s="32" t="s">
        <v>532</v>
      </c>
      <c r="E238" s="41" t="s">
        <v>76</v>
      </c>
      <c r="F238" s="36">
        <v>27</v>
      </c>
      <c r="G238" s="39">
        <f t="shared" ref="G238:G301" si="4">_xlfn.NUMBERVALUE(D238)</f>
        <v>55471</v>
      </c>
    </row>
    <row r="239" spans="2:7" ht="14.5" thickBot="1">
      <c r="B239" s="265"/>
      <c r="C239" s="27" t="s">
        <v>260</v>
      </c>
      <c r="D239" s="32" t="s">
        <v>533</v>
      </c>
      <c r="E239" s="41" t="s">
        <v>76</v>
      </c>
      <c r="F239" s="36">
        <v>28</v>
      </c>
      <c r="G239" s="39">
        <f t="shared" si="4"/>
        <v>56675</v>
      </c>
    </row>
    <row r="240" spans="2:7" ht="14.5" thickBot="1">
      <c r="B240" s="265"/>
      <c r="C240" s="27" t="s">
        <v>262</v>
      </c>
      <c r="D240" s="32" t="s">
        <v>534</v>
      </c>
      <c r="E240" s="41" t="s">
        <v>76</v>
      </c>
      <c r="F240" s="36">
        <v>29</v>
      </c>
      <c r="G240" s="39">
        <f t="shared" si="4"/>
        <v>58023</v>
      </c>
    </row>
    <row r="241" spans="2:7" ht="14.5" thickBot="1">
      <c r="B241" s="265"/>
      <c r="C241" s="27" t="s">
        <v>264</v>
      </c>
      <c r="D241" s="32" t="s">
        <v>535</v>
      </c>
      <c r="E241" s="41" t="s">
        <v>76</v>
      </c>
      <c r="F241" s="36">
        <v>30</v>
      </c>
      <c r="G241" s="39">
        <f t="shared" si="4"/>
        <v>59973</v>
      </c>
    </row>
    <row r="242" spans="2:7" ht="14.5" thickBot="1">
      <c r="B242" s="265"/>
      <c r="C242" s="27" t="s">
        <v>266</v>
      </c>
      <c r="D242" s="32" t="s">
        <v>536</v>
      </c>
      <c r="E242" s="41" t="s">
        <v>76</v>
      </c>
      <c r="F242" s="36">
        <v>31</v>
      </c>
      <c r="G242" s="39">
        <f t="shared" si="4"/>
        <v>62901</v>
      </c>
    </row>
    <row r="243" spans="2:7" ht="14.5" thickBot="1">
      <c r="B243" s="265"/>
      <c r="C243" s="27" t="s">
        <v>268</v>
      </c>
      <c r="D243" s="32" t="s">
        <v>537</v>
      </c>
      <c r="E243" s="41" t="s">
        <v>76</v>
      </c>
      <c r="F243" s="36">
        <v>32</v>
      </c>
      <c r="G243" s="39">
        <f t="shared" si="4"/>
        <v>63445</v>
      </c>
    </row>
    <row r="244" spans="2:7" ht="14.5" thickBot="1">
      <c r="B244" s="265"/>
      <c r="C244" s="27" t="s">
        <v>270</v>
      </c>
      <c r="D244" s="32" t="s">
        <v>538</v>
      </c>
      <c r="E244" s="41" t="s">
        <v>76</v>
      </c>
      <c r="F244" s="36">
        <v>33</v>
      </c>
      <c r="G244" s="39">
        <f t="shared" si="4"/>
        <v>65089</v>
      </c>
    </row>
    <row r="245" spans="2:7" ht="14.5" thickBot="1">
      <c r="B245" s="265"/>
      <c r="C245" s="27" t="s">
        <v>272</v>
      </c>
      <c r="D245" s="32" t="s">
        <v>539</v>
      </c>
      <c r="E245" s="41" t="s">
        <v>76</v>
      </c>
      <c r="F245" s="36">
        <v>34</v>
      </c>
      <c r="G245" s="39">
        <f t="shared" si="4"/>
        <v>64949</v>
      </c>
    </row>
    <row r="246" spans="2:7" ht="14.5" thickBot="1">
      <c r="B246" s="265"/>
      <c r="C246" s="27" t="s">
        <v>274</v>
      </c>
      <c r="D246" s="32" t="s">
        <v>540</v>
      </c>
      <c r="E246" s="41" t="s">
        <v>76</v>
      </c>
      <c r="F246" s="36">
        <v>35</v>
      </c>
      <c r="G246" s="39">
        <f t="shared" si="4"/>
        <v>65683</v>
      </c>
    </row>
    <row r="247" spans="2:7" ht="14.5" thickBot="1">
      <c r="B247" s="265"/>
      <c r="C247" s="27" t="s">
        <v>276</v>
      </c>
      <c r="D247" s="32" t="s">
        <v>541</v>
      </c>
      <c r="E247" s="41" t="s">
        <v>76</v>
      </c>
      <c r="F247" s="36">
        <v>36</v>
      </c>
      <c r="G247" s="39">
        <f t="shared" si="4"/>
        <v>64098</v>
      </c>
    </row>
    <row r="248" spans="2:7" ht="14.5" thickBot="1">
      <c r="B248" s="265"/>
      <c r="C248" s="27" t="s">
        <v>278</v>
      </c>
      <c r="D248" s="32" t="s">
        <v>542</v>
      </c>
      <c r="E248" s="41" t="s">
        <v>76</v>
      </c>
      <c r="F248" s="36">
        <v>37</v>
      </c>
      <c r="G248" s="39">
        <f t="shared" si="4"/>
        <v>64897</v>
      </c>
    </row>
    <row r="249" spans="2:7" ht="14.5" thickBot="1">
      <c r="B249" s="265"/>
      <c r="C249" s="27" t="s">
        <v>280</v>
      </c>
      <c r="D249" s="32" t="s">
        <v>543</v>
      </c>
      <c r="E249" s="41" t="s">
        <v>76</v>
      </c>
      <c r="F249" s="36">
        <v>38</v>
      </c>
      <c r="G249" s="39">
        <f t="shared" si="4"/>
        <v>64572</v>
      </c>
    </row>
    <row r="250" spans="2:7" ht="14.5" thickBot="1">
      <c r="B250" s="265"/>
      <c r="C250" s="27" t="s">
        <v>282</v>
      </c>
      <c r="D250" s="32" t="s">
        <v>544</v>
      </c>
      <c r="E250" s="41" t="s">
        <v>76</v>
      </c>
      <c r="F250" s="36">
        <v>39</v>
      </c>
      <c r="G250" s="39">
        <f t="shared" si="4"/>
        <v>64430</v>
      </c>
    </row>
    <row r="251" spans="2:7" ht="14.5" thickBot="1">
      <c r="B251" s="265"/>
      <c r="C251" s="27" t="s">
        <v>284</v>
      </c>
      <c r="D251" s="32" t="s">
        <v>545</v>
      </c>
      <c r="E251" s="41" t="s">
        <v>76</v>
      </c>
      <c r="F251" s="36">
        <v>40</v>
      </c>
      <c r="G251" s="39">
        <f t="shared" si="4"/>
        <v>63665</v>
      </c>
    </row>
    <row r="252" spans="2:7" ht="14.5" thickBot="1">
      <c r="B252" s="265"/>
      <c r="C252" s="27" t="s">
        <v>286</v>
      </c>
      <c r="D252" s="32" t="s">
        <v>546</v>
      </c>
      <c r="E252" s="41" t="s">
        <v>76</v>
      </c>
      <c r="F252" s="36">
        <v>41</v>
      </c>
      <c r="G252" s="39">
        <f t="shared" si="4"/>
        <v>64758</v>
      </c>
    </row>
    <row r="253" spans="2:7" ht="14.5" thickBot="1">
      <c r="B253" s="265"/>
      <c r="C253" s="27" t="s">
        <v>288</v>
      </c>
      <c r="D253" s="32" t="s">
        <v>547</v>
      </c>
      <c r="E253" s="41" t="s">
        <v>76</v>
      </c>
      <c r="F253" s="36">
        <v>42</v>
      </c>
      <c r="G253" s="39">
        <f t="shared" si="4"/>
        <v>63957</v>
      </c>
    </row>
    <row r="254" spans="2:7" ht="14.5" thickBot="1">
      <c r="B254" s="265"/>
      <c r="C254" s="27" t="s">
        <v>290</v>
      </c>
      <c r="D254" s="32" t="s">
        <v>548</v>
      </c>
      <c r="E254" s="41" t="s">
        <v>76</v>
      </c>
      <c r="F254" s="36">
        <v>43</v>
      </c>
      <c r="G254" s="39">
        <f t="shared" si="4"/>
        <v>63717</v>
      </c>
    </row>
    <row r="255" spans="2:7" ht="14.5" thickBot="1">
      <c r="B255" s="265"/>
      <c r="C255" s="27" t="s">
        <v>292</v>
      </c>
      <c r="D255" s="32" t="s">
        <v>549</v>
      </c>
      <c r="E255" s="41" t="s">
        <v>76</v>
      </c>
      <c r="F255" s="36">
        <v>44</v>
      </c>
      <c r="G255" s="39">
        <f t="shared" si="4"/>
        <v>61910</v>
      </c>
    </row>
    <row r="256" spans="2:7" ht="14.5" thickBot="1">
      <c r="B256" s="265"/>
      <c r="C256" s="27" t="s">
        <v>294</v>
      </c>
      <c r="D256" s="32" t="s">
        <v>550</v>
      </c>
      <c r="E256" s="41" t="s">
        <v>76</v>
      </c>
      <c r="F256" s="36">
        <v>45</v>
      </c>
      <c r="G256" s="39">
        <f t="shared" si="4"/>
        <v>60758</v>
      </c>
    </row>
    <row r="257" spans="2:7" ht="14.5" thickBot="1">
      <c r="B257" s="265"/>
      <c r="C257" s="27" t="s">
        <v>296</v>
      </c>
      <c r="D257" s="32" t="s">
        <v>551</v>
      </c>
      <c r="E257" s="41" t="s">
        <v>76</v>
      </c>
      <c r="F257" s="36">
        <v>46</v>
      </c>
      <c r="G257" s="39">
        <f t="shared" si="4"/>
        <v>60437</v>
      </c>
    </row>
    <row r="258" spans="2:7" ht="14.5" thickBot="1">
      <c r="B258" s="265"/>
      <c r="C258" s="27" t="s">
        <v>298</v>
      </c>
      <c r="D258" s="32" t="s">
        <v>552</v>
      </c>
      <c r="E258" s="41" t="s">
        <v>76</v>
      </c>
      <c r="F258" s="36">
        <v>47</v>
      </c>
      <c r="G258" s="39">
        <f t="shared" si="4"/>
        <v>60150</v>
      </c>
    </row>
    <row r="259" spans="2:7" ht="14.5" thickBot="1">
      <c r="B259" s="265"/>
      <c r="C259" s="27" t="s">
        <v>300</v>
      </c>
      <c r="D259" s="32" t="s">
        <v>553</v>
      </c>
      <c r="E259" s="41" t="s">
        <v>76</v>
      </c>
      <c r="F259" s="36">
        <v>48</v>
      </c>
      <c r="G259" s="39">
        <f t="shared" si="4"/>
        <v>59482</v>
      </c>
    </row>
    <row r="260" spans="2:7" ht="14.5" thickBot="1">
      <c r="B260" s="265"/>
      <c r="C260" s="27" t="s">
        <v>302</v>
      </c>
      <c r="D260" s="32" t="s">
        <v>554</v>
      </c>
      <c r="E260" s="41" t="s">
        <v>76</v>
      </c>
      <c r="F260" s="36">
        <v>49</v>
      </c>
      <c r="G260" s="39">
        <f t="shared" si="4"/>
        <v>59982</v>
      </c>
    </row>
    <row r="261" spans="2:7" ht="14.5" thickBot="1">
      <c r="B261" s="265"/>
      <c r="C261" s="27" t="s">
        <v>304</v>
      </c>
      <c r="D261" s="32" t="s">
        <v>555</v>
      </c>
      <c r="E261" s="41" t="s">
        <v>76</v>
      </c>
      <c r="F261" s="36">
        <v>50</v>
      </c>
      <c r="G261" s="39">
        <f t="shared" si="4"/>
        <v>60299</v>
      </c>
    </row>
    <row r="262" spans="2:7" ht="14.5" thickBot="1">
      <c r="B262" s="265"/>
      <c r="C262" s="27" t="s">
        <v>306</v>
      </c>
      <c r="D262" s="32" t="s">
        <v>556</v>
      </c>
      <c r="E262" s="41" t="s">
        <v>76</v>
      </c>
      <c r="F262" s="36">
        <v>51</v>
      </c>
      <c r="G262" s="39">
        <f t="shared" si="4"/>
        <v>61392</v>
      </c>
    </row>
    <row r="263" spans="2:7" ht="14.5" thickBot="1">
      <c r="B263" s="265"/>
      <c r="C263" s="27" t="s">
        <v>308</v>
      </c>
      <c r="D263" s="32" t="s">
        <v>557</v>
      </c>
      <c r="E263" s="41" t="s">
        <v>76</v>
      </c>
      <c r="F263" s="36">
        <v>52</v>
      </c>
      <c r="G263" s="39">
        <f t="shared" si="4"/>
        <v>63171</v>
      </c>
    </row>
    <row r="264" spans="2:7" ht="14.5" thickBot="1">
      <c r="B264" s="265"/>
      <c r="C264" s="27" t="s">
        <v>310</v>
      </c>
      <c r="D264" s="32" t="s">
        <v>558</v>
      </c>
      <c r="E264" s="41" t="s">
        <v>76</v>
      </c>
      <c r="F264" s="36">
        <v>53</v>
      </c>
      <c r="G264" s="39">
        <f t="shared" si="4"/>
        <v>63439</v>
      </c>
    </row>
    <row r="265" spans="2:7" ht="14.5" thickBot="1">
      <c r="B265" s="265"/>
      <c r="C265" s="27" t="s">
        <v>312</v>
      </c>
      <c r="D265" s="32" t="s">
        <v>559</v>
      </c>
      <c r="E265" s="41" t="s">
        <v>76</v>
      </c>
      <c r="F265" s="36">
        <v>54</v>
      </c>
      <c r="G265" s="39">
        <f t="shared" si="4"/>
        <v>64891</v>
      </c>
    </row>
    <row r="266" spans="2:7" ht="14.5" thickBot="1">
      <c r="B266" s="265"/>
      <c r="C266" s="27" t="s">
        <v>314</v>
      </c>
      <c r="D266" s="32" t="s">
        <v>560</v>
      </c>
      <c r="E266" s="41" t="s">
        <v>76</v>
      </c>
      <c r="F266" s="36">
        <v>55</v>
      </c>
      <c r="G266" s="39">
        <f t="shared" si="4"/>
        <v>65657</v>
      </c>
    </row>
    <row r="267" spans="2:7" ht="14.5" thickBot="1">
      <c r="B267" s="265"/>
      <c r="C267" s="27" t="s">
        <v>316</v>
      </c>
      <c r="D267" s="32" t="s">
        <v>561</v>
      </c>
      <c r="E267" s="41" t="s">
        <v>76</v>
      </c>
      <c r="F267" s="36">
        <v>56</v>
      </c>
      <c r="G267" s="39">
        <f t="shared" si="4"/>
        <v>65552</v>
      </c>
    </row>
    <row r="268" spans="2:7" ht="14.5" thickBot="1">
      <c r="B268" s="265"/>
      <c r="C268" s="27" t="s">
        <v>318</v>
      </c>
      <c r="D268" s="32" t="s">
        <v>562</v>
      </c>
      <c r="E268" s="41" t="s">
        <v>76</v>
      </c>
      <c r="F268" s="36">
        <v>57</v>
      </c>
      <c r="G268" s="39">
        <f t="shared" si="4"/>
        <v>66032</v>
      </c>
    </row>
    <row r="269" spans="2:7" ht="14.5" thickBot="1">
      <c r="B269" s="265"/>
      <c r="C269" s="27" t="s">
        <v>320</v>
      </c>
      <c r="D269" s="32" t="s">
        <v>563</v>
      </c>
      <c r="E269" s="41" t="s">
        <v>76</v>
      </c>
      <c r="F269" s="36">
        <v>58</v>
      </c>
      <c r="G269" s="39">
        <f t="shared" si="4"/>
        <v>65450</v>
      </c>
    </row>
    <row r="270" spans="2:7" ht="14.5" thickBot="1">
      <c r="B270" s="265"/>
      <c r="C270" s="27" t="s">
        <v>322</v>
      </c>
      <c r="D270" s="32" t="s">
        <v>564</v>
      </c>
      <c r="E270" s="41" t="s">
        <v>76</v>
      </c>
      <c r="F270" s="36">
        <v>59</v>
      </c>
      <c r="G270" s="39">
        <f t="shared" si="4"/>
        <v>66105</v>
      </c>
    </row>
    <row r="271" spans="2:7" ht="14.5" thickBot="1">
      <c r="B271" s="265"/>
      <c r="C271" s="27" t="s">
        <v>324</v>
      </c>
      <c r="D271" s="32" t="s">
        <v>565</v>
      </c>
      <c r="E271" s="41" t="s">
        <v>76</v>
      </c>
      <c r="F271" s="36">
        <v>60</v>
      </c>
      <c r="G271" s="39">
        <f t="shared" si="4"/>
        <v>63640</v>
      </c>
    </row>
    <row r="272" spans="2:7" ht="14.5" thickBot="1">
      <c r="B272" s="265"/>
      <c r="C272" s="27" t="s">
        <v>326</v>
      </c>
      <c r="D272" s="32" t="s">
        <v>566</v>
      </c>
      <c r="E272" s="41" t="s">
        <v>76</v>
      </c>
      <c r="F272" s="36">
        <v>61</v>
      </c>
      <c r="G272" s="39">
        <f t="shared" si="4"/>
        <v>60805</v>
      </c>
    </row>
    <row r="273" spans="2:7" ht="14.5" thickBot="1">
      <c r="B273" s="265"/>
      <c r="C273" s="27" t="s">
        <v>328</v>
      </c>
      <c r="D273" s="32" t="s">
        <v>567</v>
      </c>
      <c r="E273" s="41" t="s">
        <v>76</v>
      </c>
      <c r="F273" s="36">
        <v>62</v>
      </c>
      <c r="G273" s="39">
        <f t="shared" si="4"/>
        <v>58332</v>
      </c>
    </row>
    <row r="274" spans="2:7" ht="14.5" thickBot="1">
      <c r="B274" s="265"/>
      <c r="C274" s="27" t="s">
        <v>330</v>
      </c>
      <c r="D274" s="32" t="s">
        <v>568</v>
      </c>
      <c r="E274" s="41" t="s">
        <v>76</v>
      </c>
      <c r="F274" s="36">
        <v>63</v>
      </c>
      <c r="G274" s="39">
        <f t="shared" si="4"/>
        <v>56309</v>
      </c>
    </row>
    <row r="275" spans="2:7" ht="14.5" thickBot="1">
      <c r="B275" s="265"/>
      <c r="C275" s="27" t="s">
        <v>332</v>
      </c>
      <c r="D275" s="32" t="s">
        <v>569</v>
      </c>
      <c r="E275" s="41" t="s">
        <v>76</v>
      </c>
      <c r="F275" s="36">
        <v>64</v>
      </c>
      <c r="G275" s="39">
        <f t="shared" si="4"/>
        <v>54111</v>
      </c>
    </row>
    <row r="276" spans="2:7" ht="14.5" thickBot="1">
      <c r="B276" s="265"/>
      <c r="C276" s="27" t="s">
        <v>334</v>
      </c>
      <c r="D276" s="32" t="s">
        <v>570</v>
      </c>
      <c r="E276" s="41" t="s">
        <v>76</v>
      </c>
      <c r="F276" s="36">
        <v>65</v>
      </c>
      <c r="G276" s="39">
        <f t="shared" si="4"/>
        <v>51182</v>
      </c>
    </row>
    <row r="277" spans="2:7" ht="14.5" thickBot="1">
      <c r="B277" s="265"/>
      <c r="C277" s="27" t="s">
        <v>336</v>
      </c>
      <c r="D277" s="32" t="s">
        <v>571</v>
      </c>
      <c r="E277" s="41" t="s">
        <v>76</v>
      </c>
      <c r="F277" s="36">
        <v>66</v>
      </c>
      <c r="G277" s="39">
        <f t="shared" si="4"/>
        <v>49848</v>
      </c>
    </row>
    <row r="278" spans="2:7" ht="14.5" thickBot="1">
      <c r="B278" s="265"/>
      <c r="C278" s="27" t="s">
        <v>338</v>
      </c>
      <c r="D278" s="32" t="s">
        <v>572</v>
      </c>
      <c r="E278" s="41" t="s">
        <v>76</v>
      </c>
      <c r="F278" s="36">
        <v>67</v>
      </c>
      <c r="G278" s="39">
        <f t="shared" si="4"/>
        <v>47966</v>
      </c>
    </row>
    <row r="279" spans="2:7" ht="14.5" thickBot="1">
      <c r="B279" s="265"/>
      <c r="C279" s="27" t="s">
        <v>340</v>
      </c>
      <c r="D279" s="32" t="s">
        <v>573</v>
      </c>
      <c r="E279" s="41" t="s">
        <v>76</v>
      </c>
      <c r="F279" s="36">
        <v>68</v>
      </c>
      <c r="G279" s="39">
        <f t="shared" si="4"/>
        <v>46221</v>
      </c>
    </row>
    <row r="280" spans="2:7" ht="14.5" thickBot="1">
      <c r="B280" s="265"/>
      <c r="C280" s="27" t="s">
        <v>342</v>
      </c>
      <c r="D280" s="32" t="s">
        <v>574</v>
      </c>
      <c r="E280" s="41" t="s">
        <v>76</v>
      </c>
      <c r="F280" s="36">
        <v>69</v>
      </c>
      <c r="G280" s="39">
        <f t="shared" si="4"/>
        <v>45202</v>
      </c>
    </row>
    <row r="281" spans="2:7" ht="14.5" thickBot="1">
      <c r="B281" s="265"/>
      <c r="C281" s="27" t="s">
        <v>344</v>
      </c>
      <c r="D281" s="32" t="s">
        <v>575</v>
      </c>
      <c r="E281" s="41" t="s">
        <v>76</v>
      </c>
      <c r="F281" s="36">
        <v>70</v>
      </c>
      <c r="G281" s="39">
        <f t="shared" si="4"/>
        <v>43619</v>
      </c>
    </row>
    <row r="282" spans="2:7" ht="14.5" thickBot="1">
      <c r="B282" s="265"/>
      <c r="C282" s="27" t="s">
        <v>346</v>
      </c>
      <c r="D282" s="32" t="s">
        <v>576</v>
      </c>
      <c r="E282" s="41" t="s">
        <v>76</v>
      </c>
      <c r="F282" s="36">
        <v>71</v>
      </c>
      <c r="G282" s="39">
        <f t="shared" si="4"/>
        <v>43185</v>
      </c>
    </row>
    <row r="283" spans="2:7" ht="14.5" thickBot="1">
      <c r="B283" s="265"/>
      <c r="C283" s="27" t="s">
        <v>348</v>
      </c>
      <c r="D283" s="32" t="s">
        <v>577</v>
      </c>
      <c r="E283" s="41" t="s">
        <v>76</v>
      </c>
      <c r="F283" s="36">
        <v>72</v>
      </c>
      <c r="G283" s="39">
        <f t="shared" si="4"/>
        <v>41289</v>
      </c>
    </row>
    <row r="284" spans="2:7" ht="14.5" thickBot="1">
      <c r="B284" s="265"/>
      <c r="C284" s="27" t="s">
        <v>350</v>
      </c>
      <c r="D284" s="32" t="s">
        <v>578</v>
      </c>
      <c r="E284" s="41" t="s">
        <v>76</v>
      </c>
      <c r="F284" s="36">
        <v>73</v>
      </c>
      <c r="G284" s="39">
        <f t="shared" si="4"/>
        <v>41942</v>
      </c>
    </row>
    <row r="285" spans="2:7" ht="14.5" thickBot="1">
      <c r="B285" s="265"/>
      <c r="C285" s="27" t="s">
        <v>352</v>
      </c>
      <c r="D285" s="32" t="s">
        <v>579</v>
      </c>
      <c r="E285" s="41" t="s">
        <v>76</v>
      </c>
      <c r="F285" s="36">
        <v>74</v>
      </c>
      <c r="G285" s="39">
        <f t="shared" si="4"/>
        <v>41120</v>
      </c>
    </row>
    <row r="286" spans="2:7" ht="14.5" thickBot="1">
      <c r="B286" s="265"/>
      <c r="C286" s="27" t="s">
        <v>354</v>
      </c>
      <c r="D286" s="32" t="s">
        <v>580</v>
      </c>
      <c r="E286" s="41" t="s">
        <v>76</v>
      </c>
      <c r="F286" s="36">
        <v>75</v>
      </c>
      <c r="G286" s="39">
        <f t="shared" si="4"/>
        <v>41198</v>
      </c>
    </row>
    <row r="287" spans="2:7" ht="14.5" thickBot="1">
      <c r="B287" s="265"/>
      <c r="C287" s="27" t="s">
        <v>356</v>
      </c>
      <c r="D287" s="32" t="s">
        <v>581</v>
      </c>
      <c r="E287" s="41" t="s">
        <v>76</v>
      </c>
      <c r="F287" s="36">
        <v>76</v>
      </c>
      <c r="G287" s="39">
        <f t="shared" si="4"/>
        <v>40056</v>
      </c>
    </row>
    <row r="288" spans="2:7" ht="14.5" thickBot="1">
      <c r="B288" s="265"/>
      <c r="C288" s="27" t="s">
        <v>358</v>
      </c>
      <c r="D288" s="32" t="s">
        <v>582</v>
      </c>
      <c r="E288" s="41" t="s">
        <v>76</v>
      </c>
      <c r="F288" s="36">
        <v>77</v>
      </c>
      <c r="G288" s="39">
        <f t="shared" si="4"/>
        <v>39373</v>
      </c>
    </row>
    <row r="289" spans="2:7" ht="14.5" thickBot="1">
      <c r="B289" s="265"/>
      <c r="C289" s="27" t="s">
        <v>360</v>
      </c>
      <c r="D289" s="32" t="s">
        <v>583</v>
      </c>
      <c r="E289" s="41" t="s">
        <v>76</v>
      </c>
      <c r="F289" s="36">
        <v>78</v>
      </c>
      <c r="G289" s="39">
        <f t="shared" si="4"/>
        <v>36947</v>
      </c>
    </row>
    <row r="290" spans="2:7" ht="14.5" thickBot="1">
      <c r="B290" s="265"/>
      <c r="C290" s="27" t="s">
        <v>362</v>
      </c>
      <c r="D290" s="32" t="s">
        <v>584</v>
      </c>
      <c r="E290" s="41" t="s">
        <v>76</v>
      </c>
      <c r="F290" s="36">
        <v>79</v>
      </c>
      <c r="G290" s="39">
        <f t="shared" si="4"/>
        <v>35948</v>
      </c>
    </row>
    <row r="291" spans="2:7" ht="14.5" thickBot="1">
      <c r="B291" s="265"/>
      <c r="C291" s="27" t="s">
        <v>364</v>
      </c>
      <c r="D291" s="32" t="s">
        <v>585</v>
      </c>
      <c r="E291" s="41" t="s">
        <v>76</v>
      </c>
      <c r="F291" s="36">
        <v>80</v>
      </c>
      <c r="G291" s="39">
        <f t="shared" si="4"/>
        <v>34203</v>
      </c>
    </row>
    <row r="292" spans="2:7" ht="14.5" thickBot="1">
      <c r="B292" s="265"/>
      <c r="C292" s="27" t="s">
        <v>366</v>
      </c>
      <c r="D292" s="32" t="s">
        <v>586</v>
      </c>
      <c r="E292" s="41" t="s">
        <v>76</v>
      </c>
      <c r="F292" s="36">
        <v>81</v>
      </c>
      <c r="G292" s="39">
        <f t="shared" si="4"/>
        <v>31633</v>
      </c>
    </row>
    <row r="293" spans="2:7" ht="14.5" thickBot="1">
      <c r="B293" s="265"/>
      <c r="C293" s="27" t="s">
        <v>368</v>
      </c>
      <c r="D293" s="32" t="s">
        <v>587</v>
      </c>
      <c r="E293" s="41" t="s">
        <v>76</v>
      </c>
      <c r="F293" s="36">
        <v>82</v>
      </c>
      <c r="G293" s="39">
        <f t="shared" si="4"/>
        <v>29134</v>
      </c>
    </row>
    <row r="294" spans="2:7" ht="14.5" thickBot="1">
      <c r="B294" s="265"/>
      <c r="C294" s="27" t="s">
        <v>370</v>
      </c>
      <c r="D294" s="32" t="s">
        <v>588</v>
      </c>
      <c r="E294" s="41" t="s">
        <v>76</v>
      </c>
      <c r="F294" s="36">
        <v>83</v>
      </c>
      <c r="G294" s="39">
        <f t="shared" si="4"/>
        <v>26266</v>
      </c>
    </row>
    <row r="295" spans="2:7" ht="14.5" thickBot="1">
      <c r="B295" s="265"/>
      <c r="C295" s="27" t="s">
        <v>372</v>
      </c>
      <c r="D295" s="32" t="s">
        <v>589</v>
      </c>
      <c r="E295" s="41" t="s">
        <v>76</v>
      </c>
      <c r="F295" s="36">
        <v>84</v>
      </c>
      <c r="G295" s="39">
        <f t="shared" si="4"/>
        <v>24527</v>
      </c>
    </row>
    <row r="296" spans="2:7" ht="14.5" thickBot="1">
      <c r="B296" s="265"/>
      <c r="C296" s="27" t="s">
        <v>374</v>
      </c>
      <c r="D296" s="32" t="s">
        <v>590</v>
      </c>
      <c r="E296" s="41" t="s">
        <v>76</v>
      </c>
      <c r="F296" s="36">
        <v>85</v>
      </c>
      <c r="G296" s="39">
        <f t="shared" si="4"/>
        <v>22572</v>
      </c>
    </row>
    <row r="297" spans="2:7" ht="14.5" thickBot="1">
      <c r="B297" s="265"/>
      <c r="C297" s="27" t="s">
        <v>376</v>
      </c>
      <c r="D297" s="32" t="s">
        <v>591</v>
      </c>
      <c r="E297" s="41" t="s">
        <v>76</v>
      </c>
      <c r="F297" s="36">
        <v>86</v>
      </c>
      <c r="G297" s="39">
        <f t="shared" si="4"/>
        <v>20488</v>
      </c>
    </row>
    <row r="298" spans="2:7" ht="14.5" thickBot="1">
      <c r="B298" s="265"/>
      <c r="C298" s="27" t="s">
        <v>378</v>
      </c>
      <c r="D298" s="32" t="s">
        <v>592</v>
      </c>
      <c r="E298" s="41" t="s">
        <v>76</v>
      </c>
      <c r="F298" s="36">
        <v>87</v>
      </c>
      <c r="G298" s="39">
        <f t="shared" si="4"/>
        <v>19099</v>
      </c>
    </row>
    <row r="299" spans="2:7" ht="14.5" thickBot="1">
      <c r="B299" s="265"/>
      <c r="C299" s="27" t="s">
        <v>380</v>
      </c>
      <c r="D299" s="32" t="s">
        <v>593</v>
      </c>
      <c r="E299" s="41" t="s">
        <v>76</v>
      </c>
      <c r="F299" s="36">
        <v>88</v>
      </c>
      <c r="G299" s="39">
        <f t="shared" si="4"/>
        <v>17267</v>
      </c>
    </row>
    <row r="300" spans="2:7" ht="14.5" thickBot="1">
      <c r="B300" s="265"/>
      <c r="C300" s="27" t="s">
        <v>382</v>
      </c>
      <c r="D300" s="32" t="s">
        <v>594</v>
      </c>
      <c r="E300" s="41" t="s">
        <v>76</v>
      </c>
      <c r="F300" s="36">
        <v>89</v>
      </c>
      <c r="G300" s="39">
        <f t="shared" si="4"/>
        <v>15286</v>
      </c>
    </row>
    <row r="301" spans="2:7" ht="14.5" thickBot="1">
      <c r="B301" s="265"/>
      <c r="C301" s="27" t="s">
        <v>384</v>
      </c>
      <c r="D301" s="32" t="s">
        <v>595</v>
      </c>
      <c r="E301" s="41" t="s">
        <v>76</v>
      </c>
      <c r="F301" s="36">
        <v>90</v>
      </c>
      <c r="G301" s="39">
        <f t="shared" si="4"/>
        <v>13307</v>
      </c>
    </row>
    <row r="302" spans="2:7" ht="14.5" thickBot="1">
      <c r="B302" s="265"/>
      <c r="C302" s="27" t="s">
        <v>386</v>
      </c>
      <c r="D302" s="32" t="s">
        <v>596</v>
      </c>
      <c r="E302" s="41" t="s">
        <v>76</v>
      </c>
      <c r="F302" s="36">
        <v>91</v>
      </c>
      <c r="G302" s="39">
        <f t="shared" ref="G302:G310" si="5">_xlfn.NUMBERVALUE(D302)</f>
        <v>11399</v>
      </c>
    </row>
    <row r="303" spans="2:7" ht="14.5" thickBot="1">
      <c r="B303" s="265"/>
      <c r="C303" s="27" t="s">
        <v>388</v>
      </c>
      <c r="D303" s="32" t="s">
        <v>597</v>
      </c>
      <c r="E303" s="41" t="s">
        <v>76</v>
      </c>
      <c r="F303" s="36">
        <v>92</v>
      </c>
      <c r="G303" s="39">
        <f t="shared" si="5"/>
        <v>9358</v>
      </c>
    </row>
    <row r="304" spans="2:7" ht="14.5" thickBot="1">
      <c r="B304" s="265"/>
      <c r="C304" s="27" t="s">
        <v>390</v>
      </c>
      <c r="D304" s="32" t="s">
        <v>598</v>
      </c>
      <c r="E304" s="41" t="s">
        <v>76</v>
      </c>
      <c r="F304" s="36">
        <v>93</v>
      </c>
      <c r="G304" s="39">
        <f t="shared" si="5"/>
        <v>7715</v>
      </c>
    </row>
    <row r="305" spans="2:7" ht="14.5" thickBot="1">
      <c r="B305" s="265"/>
      <c r="C305" s="27" t="s">
        <v>392</v>
      </c>
      <c r="D305" s="32" t="s">
        <v>599</v>
      </c>
      <c r="E305" s="41" t="s">
        <v>76</v>
      </c>
      <c r="F305" s="36">
        <v>94</v>
      </c>
      <c r="G305" s="39">
        <f t="shared" si="5"/>
        <v>5953</v>
      </c>
    </row>
    <row r="306" spans="2:7" ht="14.5" thickBot="1">
      <c r="B306" s="265"/>
      <c r="C306" s="27" t="s">
        <v>394</v>
      </c>
      <c r="D306" s="32" t="s">
        <v>600</v>
      </c>
      <c r="E306" s="41" t="s">
        <v>76</v>
      </c>
      <c r="F306" s="36">
        <v>95</v>
      </c>
      <c r="G306" s="39">
        <f t="shared" si="5"/>
        <v>4568</v>
      </c>
    </row>
    <row r="307" spans="2:7" ht="14.5" thickBot="1">
      <c r="B307" s="265"/>
      <c r="C307" s="27" t="s">
        <v>396</v>
      </c>
      <c r="D307" s="32" t="s">
        <v>601</v>
      </c>
      <c r="E307" s="41" t="s">
        <v>76</v>
      </c>
      <c r="F307" s="36">
        <v>96</v>
      </c>
      <c r="G307" s="39">
        <f t="shared" si="5"/>
        <v>3427</v>
      </c>
    </row>
    <row r="308" spans="2:7" ht="14.5" thickBot="1">
      <c r="B308" s="265"/>
      <c r="C308" s="27" t="s">
        <v>398</v>
      </c>
      <c r="D308" s="32" t="s">
        <v>602</v>
      </c>
      <c r="E308" s="41" t="s">
        <v>76</v>
      </c>
      <c r="F308" s="36">
        <v>97</v>
      </c>
      <c r="G308" s="39">
        <f t="shared" si="5"/>
        <v>2411</v>
      </c>
    </row>
    <row r="309" spans="2:7" ht="14.5" thickBot="1">
      <c r="B309" s="265"/>
      <c r="C309" s="27" t="s">
        <v>400</v>
      </c>
      <c r="D309" s="32" t="s">
        <v>603</v>
      </c>
      <c r="E309" s="41" t="s">
        <v>76</v>
      </c>
      <c r="F309" s="36">
        <v>98</v>
      </c>
      <c r="G309" s="39">
        <f t="shared" si="5"/>
        <v>1708</v>
      </c>
    </row>
    <row r="310" spans="2:7" ht="18.5" thickBot="1">
      <c r="B310" s="265"/>
      <c r="C310" s="33" t="s">
        <v>402</v>
      </c>
      <c r="D310" s="34" t="s">
        <v>604</v>
      </c>
      <c r="E310" s="41" t="s">
        <v>76</v>
      </c>
      <c r="F310" s="36">
        <v>99</v>
      </c>
      <c r="G310" s="39">
        <f t="shared" si="5"/>
        <v>2882</v>
      </c>
    </row>
    <row r="311" spans="2:7" ht="14.5" thickBot="1">
      <c r="B311" s="265"/>
      <c r="C311" s="33"/>
      <c r="D311" s="34"/>
      <c r="E311" s="41" t="s">
        <v>167</v>
      </c>
      <c r="F311" s="49" t="s">
        <v>140</v>
      </c>
      <c r="G311" s="39">
        <f>SUM(G128:G175)</f>
        <v>2891279</v>
      </c>
    </row>
    <row r="312" spans="2:7" ht="18.5" thickBot="1">
      <c r="B312" s="265"/>
      <c r="C312" s="33" t="s">
        <v>402</v>
      </c>
      <c r="D312" s="34" t="s">
        <v>604</v>
      </c>
      <c r="E312" s="41" t="s">
        <v>167</v>
      </c>
      <c r="F312" s="49" t="s">
        <v>166</v>
      </c>
      <c r="G312" s="39">
        <f>SUM(G176:G209)</f>
        <v>732366</v>
      </c>
    </row>
    <row r="313" spans="2:7" ht="18.5" thickBot="1">
      <c r="B313" s="265"/>
      <c r="C313" s="33" t="s">
        <v>402</v>
      </c>
      <c r="D313" s="34" t="s">
        <v>604</v>
      </c>
      <c r="E313" s="41" t="s">
        <v>76</v>
      </c>
      <c r="F313" s="49" t="s">
        <v>140</v>
      </c>
      <c r="G313" s="39">
        <f>SUM(G229:G276)</f>
        <v>2831643</v>
      </c>
    </row>
    <row r="314" spans="2:7" ht="18.5" thickBot="1">
      <c r="B314" s="267"/>
      <c r="C314" s="33" t="s">
        <v>402</v>
      </c>
      <c r="D314" s="34" t="s">
        <v>604</v>
      </c>
      <c r="E314" s="42" t="s">
        <v>76</v>
      </c>
      <c r="F314" s="50" t="s">
        <v>166</v>
      </c>
      <c r="G314" s="43">
        <f>SUM(G277:G310)</f>
        <v>897117</v>
      </c>
    </row>
    <row r="315" spans="2:7">
      <c r="G315">
        <f>SUM(G211:G310)+SUM(G110:G209)</f>
        <v>8962258</v>
      </c>
    </row>
  </sheetData>
  <mergeCells count="2">
    <mergeCell ref="B109:B209"/>
    <mergeCell ref="B210:B314"/>
  </mergeCells>
  <hyperlinks>
    <hyperlink ref="C5" r:id="rId1" display="https://www.pxweb.bfs.admin.ch/pxweb/de/px-x-0102030000_101/px-x-0102030000_101/px-x-0102030000_101.px/table/tableViewLayout2/" xr:uid="{20176B44-7A7D-4EF4-8274-410711968F4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59"/>
  <sheetViews>
    <sheetView zoomScale="83" zoomScaleNormal="100" workbookViewId="0">
      <pane xSplit="2" ySplit="4" topLeftCell="C5" activePane="bottomRight" state="frozen"/>
      <selection pane="topRight" activeCell="C1" sqref="C1"/>
      <selection pane="bottomLeft" activeCell="A3" sqref="A3"/>
      <selection pane="bottomRight" activeCell="B3" sqref="B3:C3"/>
    </sheetView>
  </sheetViews>
  <sheetFormatPr baseColWidth="10" defaultColWidth="10.58203125" defaultRowHeight="14"/>
  <cols>
    <col min="1" max="1" width="6.33203125" bestFit="1" customWidth="1"/>
    <col min="2" max="2" width="12.33203125" style="13" customWidth="1"/>
    <col min="3" max="3" width="15.08203125" customWidth="1"/>
    <col min="4" max="4" width="16.75" customWidth="1"/>
    <col min="8" max="8" width="13.75" bestFit="1" customWidth="1"/>
    <col min="9" max="9" width="13.75" customWidth="1"/>
    <col min="11" max="11" width="10.83203125" customWidth="1"/>
    <col min="12" max="12" width="10.33203125" customWidth="1"/>
    <col min="13" max="13" width="14.58203125" customWidth="1"/>
    <col min="14" max="14" width="15.25" customWidth="1"/>
    <col min="19" max="19" width="10.58203125" customWidth="1"/>
    <col min="21" max="21" width="14.75" customWidth="1"/>
    <col min="22" max="22" width="11" customWidth="1"/>
    <col min="23" max="23" width="13.08203125" customWidth="1"/>
    <col min="30" max="30" width="13" customWidth="1"/>
    <col min="31" max="31" width="10.08203125" customWidth="1"/>
    <col min="34" max="34" width="12.5" customWidth="1"/>
    <col min="35" max="35" width="10.08203125" customWidth="1"/>
    <col min="36" max="36" width="17.25" customWidth="1"/>
    <col min="37" max="37" width="15" customWidth="1"/>
    <col min="38" max="38" width="12" customWidth="1"/>
    <col min="39" max="39" width="12.75" customWidth="1"/>
    <col min="40" max="40" width="12.58203125" customWidth="1"/>
    <col min="44" max="44" width="34.58203125" bestFit="1" customWidth="1"/>
  </cols>
  <sheetData>
    <row r="2" spans="1:44" ht="28.5" customHeight="1" thickBot="1">
      <c r="B2" s="263" t="s">
        <v>20</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row>
    <row r="3" spans="1:44" ht="28.5" customHeight="1" thickBot="1">
      <c r="B3" s="74" t="s">
        <v>6</v>
      </c>
      <c r="C3" s="75" t="s">
        <v>10</v>
      </c>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row>
    <row r="4" spans="1:44" s="7" customFormat="1" ht="39" customHeight="1">
      <c r="A4" s="7" t="s">
        <v>21</v>
      </c>
      <c r="B4" s="8" t="s">
        <v>22</v>
      </c>
      <c r="C4" s="3" t="s">
        <v>605</v>
      </c>
      <c r="D4" s="3" t="s">
        <v>24</v>
      </c>
      <c r="E4" s="3" t="s">
        <v>25</v>
      </c>
      <c r="F4" s="3" t="s">
        <v>26</v>
      </c>
      <c r="G4" s="3" t="s">
        <v>27</v>
      </c>
      <c r="H4" s="3" t="s">
        <v>28</v>
      </c>
      <c r="I4" s="3" t="s">
        <v>29</v>
      </c>
      <c r="J4" s="3" t="s">
        <v>30</v>
      </c>
      <c r="K4" s="3" t="s">
        <v>31</v>
      </c>
      <c r="L4" s="3" t="s">
        <v>32</v>
      </c>
      <c r="M4" s="3" t="s">
        <v>606</v>
      </c>
      <c r="N4" s="3" t="s">
        <v>34</v>
      </c>
      <c r="O4" s="3" t="s">
        <v>35</v>
      </c>
      <c r="P4" s="3" t="s">
        <v>36</v>
      </c>
      <c r="Q4" s="3" t="s">
        <v>37</v>
      </c>
      <c r="R4" s="3" t="s">
        <v>38</v>
      </c>
      <c r="S4" s="3" t="s">
        <v>39</v>
      </c>
      <c r="T4" s="3" t="s">
        <v>40</v>
      </c>
      <c r="U4" s="3" t="s">
        <v>41</v>
      </c>
      <c r="V4" s="3" t="s">
        <v>42</v>
      </c>
      <c r="W4" s="3" t="s">
        <v>43</v>
      </c>
      <c r="X4" s="3" t="s">
        <v>44</v>
      </c>
      <c r="Y4" s="3" t="s">
        <v>45</v>
      </c>
      <c r="Z4" s="3" t="s">
        <v>46</v>
      </c>
      <c r="AA4" s="3" t="s">
        <v>47</v>
      </c>
      <c r="AB4" s="3" t="s">
        <v>48</v>
      </c>
      <c r="AC4" s="3" t="s">
        <v>49</v>
      </c>
      <c r="AD4" s="3" t="s">
        <v>50</v>
      </c>
      <c r="AE4" s="3" t="s">
        <v>51</v>
      </c>
      <c r="AF4" s="3" t="s">
        <v>52</v>
      </c>
      <c r="AG4" s="3" t="s">
        <v>53</v>
      </c>
      <c r="AH4" s="3" t="s">
        <v>54</v>
      </c>
      <c r="AI4" s="3" t="s">
        <v>55</v>
      </c>
      <c r="AJ4" s="3" t="s">
        <v>56</v>
      </c>
      <c r="AK4" s="3" t="s">
        <v>57</v>
      </c>
      <c r="AL4" s="3" t="s">
        <v>58</v>
      </c>
      <c r="AM4" s="3" t="s">
        <v>59</v>
      </c>
      <c r="AN4" s="3" t="s">
        <v>60</v>
      </c>
      <c r="AO4" s="3" t="s">
        <v>61</v>
      </c>
      <c r="AP4" s="3" t="s">
        <v>62</v>
      </c>
      <c r="AQ4" s="3" t="s">
        <v>63</v>
      </c>
      <c r="AR4" s="24" t="s">
        <v>64</v>
      </c>
    </row>
    <row r="5" spans="1:44" s="4" customFormat="1" ht="60" customHeight="1">
      <c r="A5" s="6" t="s">
        <v>76</v>
      </c>
      <c r="B5" s="9" t="s">
        <v>77</v>
      </c>
      <c r="C5" s="14" t="s">
        <v>78</v>
      </c>
      <c r="D5" s="14" t="s">
        <v>79</v>
      </c>
      <c r="E5" s="14" t="s">
        <v>79</v>
      </c>
      <c r="F5" s="14">
        <v>40</v>
      </c>
      <c r="G5" s="14">
        <v>0.5</v>
      </c>
      <c r="H5" s="14" t="s">
        <v>79</v>
      </c>
      <c r="I5" s="14">
        <v>100</v>
      </c>
      <c r="J5" s="14">
        <v>4</v>
      </c>
      <c r="K5" s="14" t="s">
        <v>79</v>
      </c>
      <c r="L5" s="14" t="s">
        <v>79</v>
      </c>
      <c r="M5" s="14">
        <v>1.31</v>
      </c>
      <c r="N5" s="14">
        <v>0</v>
      </c>
      <c r="O5" s="14" t="s">
        <v>79</v>
      </c>
      <c r="P5" s="14" t="s">
        <v>80</v>
      </c>
      <c r="Q5" s="15">
        <v>6</v>
      </c>
      <c r="R5" s="15">
        <v>1.5</v>
      </c>
      <c r="S5" s="15">
        <v>80</v>
      </c>
      <c r="T5" s="15">
        <v>1.6</v>
      </c>
      <c r="U5" s="15">
        <v>3</v>
      </c>
      <c r="V5" s="15">
        <v>0.4</v>
      </c>
      <c r="W5" s="15">
        <v>0.1</v>
      </c>
      <c r="X5" s="15">
        <v>250</v>
      </c>
      <c r="Y5" s="15">
        <v>0.3</v>
      </c>
      <c r="Z5" s="15">
        <v>20</v>
      </c>
      <c r="AA5" s="15">
        <v>10</v>
      </c>
      <c r="AB5" s="15">
        <v>5</v>
      </c>
      <c r="AC5" s="15">
        <v>10</v>
      </c>
      <c r="AD5" s="14">
        <v>280</v>
      </c>
      <c r="AE5" s="19">
        <v>0.3</v>
      </c>
      <c r="AF5" s="19" t="s">
        <v>79</v>
      </c>
      <c r="AG5" s="19">
        <v>0.4</v>
      </c>
      <c r="AH5" s="19">
        <v>0.4</v>
      </c>
      <c r="AI5" s="19">
        <v>90</v>
      </c>
      <c r="AJ5" s="19">
        <v>11</v>
      </c>
      <c r="AK5" s="19">
        <v>80</v>
      </c>
      <c r="AL5" s="19" t="s">
        <v>81</v>
      </c>
      <c r="AM5" s="19">
        <v>10</v>
      </c>
      <c r="AN5" s="19">
        <v>160</v>
      </c>
      <c r="AO5" s="19">
        <v>750</v>
      </c>
      <c r="AP5" s="19">
        <v>15</v>
      </c>
      <c r="AQ5" s="19">
        <v>0.2</v>
      </c>
      <c r="AR5" s="19">
        <v>2.9</v>
      </c>
    </row>
    <row r="6" spans="1:44" s="4" customFormat="1" ht="60" customHeight="1">
      <c r="A6" s="6" t="s">
        <v>76</v>
      </c>
      <c r="B6" s="9" t="s">
        <v>82</v>
      </c>
      <c r="C6" s="14" t="s">
        <v>83</v>
      </c>
      <c r="D6" s="14" t="s">
        <v>84</v>
      </c>
      <c r="E6" s="14">
        <v>10</v>
      </c>
      <c r="F6" s="14" t="s">
        <v>85</v>
      </c>
      <c r="G6" s="14">
        <v>0.5</v>
      </c>
      <c r="H6" s="14" t="s">
        <v>79</v>
      </c>
      <c r="I6" s="14">
        <v>100</v>
      </c>
      <c r="J6" s="14">
        <v>4</v>
      </c>
      <c r="K6" s="14" t="s">
        <v>79</v>
      </c>
      <c r="L6" s="14" t="s">
        <v>79</v>
      </c>
      <c r="M6" s="14">
        <v>1.1399999999999999</v>
      </c>
      <c r="N6" s="14">
        <v>0</v>
      </c>
      <c r="O6" s="14" t="s">
        <v>86</v>
      </c>
      <c r="P6" s="14" t="s">
        <v>87</v>
      </c>
      <c r="Q6" s="15">
        <v>20</v>
      </c>
      <c r="R6" s="15">
        <v>1.5</v>
      </c>
      <c r="S6" s="15">
        <v>120</v>
      </c>
      <c r="T6" s="15">
        <v>1.6</v>
      </c>
      <c r="U6" s="15">
        <v>4</v>
      </c>
      <c r="V6" s="15">
        <v>0.6</v>
      </c>
      <c r="W6" s="15">
        <v>0.1</v>
      </c>
      <c r="X6" s="15">
        <v>250</v>
      </c>
      <c r="Y6" s="15">
        <v>0.6</v>
      </c>
      <c r="Z6" s="15">
        <v>20</v>
      </c>
      <c r="AA6" s="15">
        <v>15</v>
      </c>
      <c r="AB6" s="15">
        <v>6</v>
      </c>
      <c r="AC6" s="15">
        <v>12</v>
      </c>
      <c r="AD6" s="14">
        <v>450</v>
      </c>
      <c r="AE6" s="19">
        <v>1.7</v>
      </c>
      <c r="AF6" s="19" t="s">
        <v>79</v>
      </c>
      <c r="AG6" s="19">
        <v>0.7</v>
      </c>
      <c r="AH6" s="19">
        <v>0.6</v>
      </c>
      <c r="AI6" s="19">
        <v>90</v>
      </c>
      <c r="AJ6" s="19">
        <v>7</v>
      </c>
      <c r="AK6" s="19">
        <v>170</v>
      </c>
      <c r="AL6" s="19">
        <v>0.5</v>
      </c>
      <c r="AM6" s="19">
        <v>15</v>
      </c>
      <c r="AN6" s="19">
        <v>250</v>
      </c>
      <c r="AO6" s="19">
        <v>800</v>
      </c>
      <c r="AP6" s="19">
        <v>15</v>
      </c>
      <c r="AQ6" s="19">
        <v>1.1000000000000001</v>
      </c>
      <c r="AR6" s="19">
        <v>4.3</v>
      </c>
    </row>
    <row r="7" spans="1:44" s="4" customFormat="1" ht="60" customHeight="1">
      <c r="A7" s="6" t="s">
        <v>76</v>
      </c>
      <c r="B7" s="9" t="s">
        <v>88</v>
      </c>
      <c r="C7" s="14" t="s">
        <v>83</v>
      </c>
      <c r="D7" s="14" t="s">
        <v>84</v>
      </c>
      <c r="E7" s="14">
        <v>10</v>
      </c>
      <c r="F7" s="14" t="s">
        <v>85</v>
      </c>
      <c r="G7" s="14">
        <v>0.5</v>
      </c>
      <c r="H7" s="14" t="s">
        <v>79</v>
      </c>
      <c r="I7" s="14">
        <v>100</v>
      </c>
      <c r="J7" s="14">
        <v>4</v>
      </c>
      <c r="K7" s="14" t="s">
        <v>79</v>
      </c>
      <c r="L7" s="14" t="s">
        <v>79</v>
      </c>
      <c r="M7" s="14">
        <v>1.03</v>
      </c>
      <c r="N7" s="14">
        <v>0</v>
      </c>
      <c r="O7" s="14" t="s">
        <v>86</v>
      </c>
      <c r="P7" s="14" t="s">
        <v>87</v>
      </c>
      <c r="Q7" s="15">
        <v>20</v>
      </c>
      <c r="R7" s="15">
        <v>1.5</v>
      </c>
      <c r="S7" s="15">
        <v>120</v>
      </c>
      <c r="T7" s="15">
        <v>1.6</v>
      </c>
      <c r="U7" s="15">
        <v>4</v>
      </c>
      <c r="V7" s="15">
        <v>0.6</v>
      </c>
      <c r="W7" s="15">
        <v>0.1</v>
      </c>
      <c r="X7" s="15">
        <v>250</v>
      </c>
      <c r="Y7" s="15">
        <v>0.6</v>
      </c>
      <c r="Z7" s="15">
        <v>20</v>
      </c>
      <c r="AA7" s="15">
        <v>15</v>
      </c>
      <c r="AB7" s="15">
        <v>6</v>
      </c>
      <c r="AC7" s="15">
        <v>12</v>
      </c>
      <c r="AD7" s="14">
        <v>450</v>
      </c>
      <c r="AE7" s="19">
        <v>1.7</v>
      </c>
      <c r="AF7" s="19" t="s">
        <v>79</v>
      </c>
      <c r="AG7" s="19">
        <v>0.7</v>
      </c>
      <c r="AH7" s="19">
        <v>0.6</v>
      </c>
      <c r="AI7" s="19">
        <v>90</v>
      </c>
      <c r="AJ7" s="19">
        <v>7</v>
      </c>
      <c r="AK7" s="19">
        <v>170</v>
      </c>
      <c r="AL7" s="19">
        <v>0.5</v>
      </c>
      <c r="AM7" s="19">
        <v>15</v>
      </c>
      <c r="AN7" s="19">
        <v>250</v>
      </c>
      <c r="AO7" s="19">
        <v>800</v>
      </c>
      <c r="AP7" s="19">
        <v>15</v>
      </c>
      <c r="AQ7" s="19">
        <v>1.1000000000000001</v>
      </c>
      <c r="AR7" s="19">
        <v>4.3</v>
      </c>
    </row>
    <row r="8" spans="1:44" s="4" customFormat="1" ht="60" customHeight="1">
      <c r="A8" s="6" t="s">
        <v>76</v>
      </c>
      <c r="B8" s="9" t="s">
        <v>112</v>
      </c>
      <c r="C8" s="14" t="s">
        <v>83</v>
      </c>
      <c r="D8" s="14" t="s">
        <v>84</v>
      </c>
      <c r="E8" s="14">
        <v>10</v>
      </c>
      <c r="F8" s="14" t="s">
        <v>85</v>
      </c>
      <c r="G8" s="14">
        <v>0.5</v>
      </c>
      <c r="H8" s="14">
        <v>250</v>
      </c>
      <c r="I8" s="16" t="s">
        <v>79</v>
      </c>
      <c r="J8" s="14">
        <v>4</v>
      </c>
      <c r="K8" s="14" t="s">
        <v>79</v>
      </c>
      <c r="L8" s="14" t="s">
        <v>95</v>
      </c>
      <c r="M8" s="14">
        <v>0.97</v>
      </c>
      <c r="N8" s="14">
        <v>0</v>
      </c>
      <c r="O8" s="14" t="s">
        <v>86</v>
      </c>
      <c r="P8" s="14">
        <v>1300</v>
      </c>
      <c r="Q8" s="15">
        <v>20</v>
      </c>
      <c r="R8" s="15">
        <v>1.5</v>
      </c>
      <c r="S8" s="15">
        <v>120</v>
      </c>
      <c r="T8" s="15">
        <v>1.6</v>
      </c>
      <c r="U8" s="15">
        <v>4</v>
      </c>
      <c r="V8" s="15">
        <v>0.6</v>
      </c>
      <c r="W8" s="15">
        <v>0.1</v>
      </c>
      <c r="X8" s="15">
        <v>250</v>
      </c>
      <c r="Y8" s="15">
        <v>0.6</v>
      </c>
      <c r="Z8" s="15">
        <v>20</v>
      </c>
      <c r="AA8" s="15">
        <v>15</v>
      </c>
      <c r="AB8" s="15">
        <v>6</v>
      </c>
      <c r="AC8" s="15">
        <v>12</v>
      </c>
      <c r="AD8" s="14">
        <v>450</v>
      </c>
      <c r="AE8" s="19">
        <v>1.7</v>
      </c>
      <c r="AF8" s="19" t="s">
        <v>79</v>
      </c>
      <c r="AG8" s="19">
        <v>0.7</v>
      </c>
      <c r="AH8" s="19">
        <v>0.6</v>
      </c>
      <c r="AI8" s="19">
        <v>90</v>
      </c>
      <c r="AJ8" s="19">
        <v>7</v>
      </c>
      <c r="AK8" s="19">
        <v>170</v>
      </c>
      <c r="AL8" s="19">
        <v>0.5</v>
      </c>
      <c r="AM8" s="19">
        <v>15</v>
      </c>
      <c r="AN8" s="19">
        <v>250</v>
      </c>
      <c r="AO8" s="19">
        <v>800</v>
      </c>
      <c r="AP8" s="19">
        <v>15</v>
      </c>
      <c r="AQ8" s="19">
        <v>1.1000000000000001</v>
      </c>
      <c r="AR8" s="19">
        <v>4.3</v>
      </c>
    </row>
    <row r="9" spans="1:44" s="4" customFormat="1" ht="60" customHeight="1">
      <c r="A9" s="6" t="s">
        <v>76</v>
      </c>
      <c r="B9" s="9" t="s">
        <v>113</v>
      </c>
      <c r="C9" s="14" t="s">
        <v>83</v>
      </c>
      <c r="D9" s="14" t="s">
        <v>84</v>
      </c>
      <c r="E9" s="14">
        <v>10</v>
      </c>
      <c r="F9" s="14" t="s">
        <v>85</v>
      </c>
      <c r="G9" s="14">
        <v>0.5</v>
      </c>
      <c r="H9" s="14">
        <v>250</v>
      </c>
      <c r="I9" s="16" t="s">
        <v>79</v>
      </c>
      <c r="J9" s="14">
        <v>4</v>
      </c>
      <c r="K9" s="14" t="s">
        <v>79</v>
      </c>
      <c r="L9" s="14" t="s">
        <v>95</v>
      </c>
      <c r="M9" s="14">
        <v>0.9</v>
      </c>
      <c r="N9" s="14">
        <v>0</v>
      </c>
      <c r="O9" s="14" t="s">
        <v>86</v>
      </c>
      <c r="P9" s="14">
        <v>1300</v>
      </c>
      <c r="Q9" s="15">
        <v>20</v>
      </c>
      <c r="R9" s="15">
        <v>1.5</v>
      </c>
      <c r="S9" s="15">
        <v>120</v>
      </c>
      <c r="T9" s="15">
        <v>1.6</v>
      </c>
      <c r="U9" s="15">
        <v>4</v>
      </c>
      <c r="V9" s="15">
        <v>0.6</v>
      </c>
      <c r="W9" s="15">
        <v>0.1</v>
      </c>
      <c r="X9" s="15">
        <v>250</v>
      </c>
      <c r="Y9" s="15">
        <v>0.6</v>
      </c>
      <c r="Z9" s="15">
        <v>20</v>
      </c>
      <c r="AA9" s="15">
        <v>15</v>
      </c>
      <c r="AB9" s="15">
        <v>6</v>
      </c>
      <c r="AC9" s="15">
        <v>12</v>
      </c>
      <c r="AD9" s="14">
        <v>450</v>
      </c>
      <c r="AE9" s="19">
        <v>1.7</v>
      </c>
      <c r="AF9" s="19" t="s">
        <v>79</v>
      </c>
      <c r="AG9" s="19">
        <v>0.7</v>
      </c>
      <c r="AH9" s="19">
        <v>0.6</v>
      </c>
      <c r="AI9" s="19">
        <v>90</v>
      </c>
      <c r="AJ9" s="19">
        <v>7</v>
      </c>
      <c r="AK9" s="19">
        <v>170</v>
      </c>
      <c r="AL9" s="19">
        <v>0.5</v>
      </c>
      <c r="AM9" s="19">
        <v>15</v>
      </c>
      <c r="AN9" s="19">
        <v>250</v>
      </c>
      <c r="AO9" s="19">
        <v>800</v>
      </c>
      <c r="AP9" s="19">
        <v>15</v>
      </c>
      <c r="AQ9" s="19">
        <v>1.1000000000000001</v>
      </c>
      <c r="AR9" s="19">
        <v>4.3</v>
      </c>
    </row>
    <row r="10" spans="1:44" s="4" customFormat="1" ht="60.75" customHeight="1">
      <c r="A10" s="6" t="s">
        <v>76</v>
      </c>
      <c r="B10" s="9" t="s">
        <v>114</v>
      </c>
      <c r="C10" s="14" t="s">
        <v>115</v>
      </c>
      <c r="D10" s="14" t="s">
        <v>84</v>
      </c>
      <c r="E10" s="14">
        <v>14</v>
      </c>
      <c r="F10" s="14" t="s">
        <v>92</v>
      </c>
      <c r="G10" s="14">
        <v>0.5</v>
      </c>
      <c r="H10" s="14">
        <v>250</v>
      </c>
      <c r="I10" s="16" t="s">
        <v>79</v>
      </c>
      <c r="J10" s="14">
        <v>4</v>
      </c>
      <c r="K10" s="14" t="s">
        <v>79</v>
      </c>
      <c r="L10" s="14" t="s">
        <v>95</v>
      </c>
      <c r="M10" s="14">
        <v>0.86</v>
      </c>
      <c r="N10" s="14">
        <v>0</v>
      </c>
      <c r="O10" s="14" t="s">
        <v>86</v>
      </c>
      <c r="P10" s="14">
        <v>1600</v>
      </c>
      <c r="Q10" s="15">
        <v>25</v>
      </c>
      <c r="R10" s="15">
        <v>1.5</v>
      </c>
      <c r="S10" s="15">
        <v>140</v>
      </c>
      <c r="T10" s="15">
        <v>1.6</v>
      </c>
      <c r="U10" s="15">
        <v>4</v>
      </c>
      <c r="V10" s="15">
        <v>0.7</v>
      </c>
      <c r="W10" s="15">
        <v>0.1</v>
      </c>
      <c r="X10" s="15">
        <v>300</v>
      </c>
      <c r="Y10" s="15">
        <v>0.7</v>
      </c>
      <c r="Z10" s="15">
        <v>30</v>
      </c>
      <c r="AA10" s="15">
        <v>15</v>
      </c>
      <c r="AB10" s="15">
        <v>9</v>
      </c>
      <c r="AC10" s="15">
        <v>20</v>
      </c>
      <c r="AD10" s="14">
        <v>800</v>
      </c>
      <c r="AE10" s="19">
        <v>2</v>
      </c>
      <c r="AF10" s="19" t="s">
        <v>79</v>
      </c>
      <c r="AG10" s="20">
        <v>1</v>
      </c>
      <c r="AH10" s="19">
        <v>0.9</v>
      </c>
      <c r="AI10" s="19">
        <v>90</v>
      </c>
      <c r="AJ10" s="19">
        <v>7</v>
      </c>
      <c r="AK10" s="19">
        <v>230</v>
      </c>
      <c r="AL10" s="19">
        <v>1</v>
      </c>
      <c r="AM10" s="19">
        <v>20</v>
      </c>
      <c r="AN10" s="19">
        <v>440</v>
      </c>
      <c r="AO10" s="19">
        <v>1100</v>
      </c>
      <c r="AP10" s="19">
        <v>20</v>
      </c>
      <c r="AQ10" s="19">
        <v>1.3</v>
      </c>
      <c r="AR10" s="19">
        <v>5.5</v>
      </c>
    </row>
    <row r="11" spans="1:44" s="4" customFormat="1" ht="60.75" customHeight="1">
      <c r="A11" s="6" t="s">
        <v>76</v>
      </c>
      <c r="B11" s="9" t="s">
        <v>116</v>
      </c>
      <c r="C11" s="14" t="s">
        <v>115</v>
      </c>
      <c r="D11" s="14" t="s">
        <v>84</v>
      </c>
      <c r="E11" s="14">
        <v>14</v>
      </c>
      <c r="F11" s="14" t="s">
        <v>92</v>
      </c>
      <c r="G11" s="14">
        <v>0.5</v>
      </c>
      <c r="H11" s="14">
        <v>250</v>
      </c>
      <c r="I11" s="16" t="s">
        <v>79</v>
      </c>
      <c r="J11" s="14">
        <v>4</v>
      </c>
      <c r="K11" s="14" t="s">
        <v>79</v>
      </c>
      <c r="L11" s="14" t="s">
        <v>95</v>
      </c>
      <c r="M11" s="14">
        <v>0.85</v>
      </c>
      <c r="N11" s="14">
        <v>0</v>
      </c>
      <c r="O11" s="14" t="s">
        <v>86</v>
      </c>
      <c r="P11" s="14">
        <v>1600</v>
      </c>
      <c r="Q11" s="15">
        <v>25</v>
      </c>
      <c r="R11" s="15">
        <v>1.5</v>
      </c>
      <c r="S11" s="15">
        <v>140</v>
      </c>
      <c r="T11" s="15">
        <v>1.6</v>
      </c>
      <c r="U11" s="15">
        <v>4</v>
      </c>
      <c r="V11" s="15">
        <v>0.7</v>
      </c>
      <c r="W11" s="15">
        <v>0.1</v>
      </c>
      <c r="X11" s="15">
        <v>300</v>
      </c>
      <c r="Y11" s="15">
        <v>0.7</v>
      </c>
      <c r="Z11" s="15">
        <v>30</v>
      </c>
      <c r="AA11" s="15">
        <v>15</v>
      </c>
      <c r="AB11" s="15">
        <v>9</v>
      </c>
      <c r="AC11" s="15">
        <v>20</v>
      </c>
      <c r="AD11" s="14">
        <v>800</v>
      </c>
      <c r="AE11" s="19">
        <v>2</v>
      </c>
      <c r="AF11" s="19" t="s">
        <v>79</v>
      </c>
      <c r="AG11" s="20">
        <v>1</v>
      </c>
      <c r="AH11" s="19">
        <v>0.9</v>
      </c>
      <c r="AI11" s="19">
        <v>90</v>
      </c>
      <c r="AJ11" s="19">
        <v>7</v>
      </c>
      <c r="AK11" s="19">
        <v>230</v>
      </c>
      <c r="AL11" s="19">
        <v>1</v>
      </c>
      <c r="AM11" s="19">
        <v>20</v>
      </c>
      <c r="AN11" s="19">
        <v>440</v>
      </c>
      <c r="AO11" s="19">
        <v>1100</v>
      </c>
      <c r="AP11" s="19">
        <v>20</v>
      </c>
      <c r="AQ11" s="19">
        <v>1.3</v>
      </c>
      <c r="AR11" s="19">
        <v>5.5</v>
      </c>
    </row>
    <row r="12" spans="1:44" s="4" customFormat="1" ht="60.75" customHeight="1">
      <c r="A12" s="6" t="s">
        <v>76</v>
      </c>
      <c r="B12" s="9" t="s">
        <v>117</v>
      </c>
      <c r="C12" s="14" t="s">
        <v>115</v>
      </c>
      <c r="D12" s="14" t="s">
        <v>84</v>
      </c>
      <c r="E12" s="14">
        <v>14</v>
      </c>
      <c r="F12" s="14" t="s">
        <v>92</v>
      </c>
      <c r="G12" s="14">
        <v>0.5</v>
      </c>
      <c r="H12" s="14">
        <v>250</v>
      </c>
      <c r="I12" s="16" t="s">
        <v>79</v>
      </c>
      <c r="J12" s="14">
        <v>4</v>
      </c>
      <c r="K12" s="14" t="s">
        <v>79</v>
      </c>
      <c r="L12" s="14" t="s">
        <v>95</v>
      </c>
      <c r="M12" s="14">
        <v>0.89</v>
      </c>
      <c r="N12" s="14">
        <v>0</v>
      </c>
      <c r="O12" s="14" t="s">
        <v>86</v>
      </c>
      <c r="P12" s="14">
        <v>1600</v>
      </c>
      <c r="Q12" s="15">
        <v>25</v>
      </c>
      <c r="R12" s="15">
        <v>1.5</v>
      </c>
      <c r="S12" s="15">
        <v>140</v>
      </c>
      <c r="T12" s="15">
        <v>1.6</v>
      </c>
      <c r="U12" s="15">
        <v>4</v>
      </c>
      <c r="V12" s="15">
        <v>0.7</v>
      </c>
      <c r="W12" s="15">
        <v>0.1</v>
      </c>
      <c r="X12" s="15">
        <v>300</v>
      </c>
      <c r="Y12" s="15">
        <v>0.7</v>
      </c>
      <c r="Z12" s="15">
        <v>30</v>
      </c>
      <c r="AA12" s="15">
        <v>15</v>
      </c>
      <c r="AB12" s="15">
        <v>9</v>
      </c>
      <c r="AC12" s="15">
        <v>20</v>
      </c>
      <c r="AD12" s="14">
        <v>800</v>
      </c>
      <c r="AE12" s="19">
        <v>2</v>
      </c>
      <c r="AF12" s="19" t="s">
        <v>79</v>
      </c>
      <c r="AG12" s="20">
        <v>1</v>
      </c>
      <c r="AH12" s="19">
        <v>0.9</v>
      </c>
      <c r="AI12" s="19">
        <v>120</v>
      </c>
      <c r="AJ12" s="19">
        <v>7</v>
      </c>
      <c r="AK12" s="19">
        <v>230</v>
      </c>
      <c r="AL12" s="19">
        <v>1</v>
      </c>
      <c r="AM12" s="19">
        <v>20</v>
      </c>
      <c r="AN12" s="19">
        <v>440</v>
      </c>
      <c r="AO12" s="19">
        <v>1100</v>
      </c>
      <c r="AP12" s="19">
        <v>20</v>
      </c>
      <c r="AQ12" s="19">
        <v>1.3</v>
      </c>
      <c r="AR12" s="19">
        <v>5.5</v>
      </c>
    </row>
    <row r="13" spans="1:44" s="4" customFormat="1" ht="60" customHeight="1">
      <c r="A13" s="6" t="s">
        <v>76</v>
      </c>
      <c r="B13" s="10" t="s">
        <v>118</v>
      </c>
      <c r="C13" s="14" t="s">
        <v>119</v>
      </c>
      <c r="D13" s="14" t="s">
        <v>84</v>
      </c>
      <c r="E13" s="14">
        <v>16</v>
      </c>
      <c r="F13" s="14" t="s">
        <v>92</v>
      </c>
      <c r="G13" s="14">
        <v>0.5</v>
      </c>
      <c r="H13" s="14">
        <v>250</v>
      </c>
      <c r="I13" s="16" t="s">
        <v>79</v>
      </c>
      <c r="J13" s="14">
        <v>4</v>
      </c>
      <c r="K13" s="14" t="s">
        <v>79</v>
      </c>
      <c r="L13" s="14" t="s">
        <v>95</v>
      </c>
      <c r="M13" s="14">
        <v>0.91</v>
      </c>
      <c r="N13" s="14">
        <v>0</v>
      </c>
      <c r="O13" s="14" t="s">
        <v>86</v>
      </c>
      <c r="P13" s="14" t="s">
        <v>120</v>
      </c>
      <c r="Q13" s="15">
        <v>25</v>
      </c>
      <c r="R13" s="15">
        <v>2.5</v>
      </c>
      <c r="S13" s="15">
        <v>200</v>
      </c>
      <c r="T13" s="15">
        <v>1.6</v>
      </c>
      <c r="U13" s="15">
        <v>4</v>
      </c>
      <c r="V13" s="15">
        <v>1</v>
      </c>
      <c r="W13" s="15">
        <v>0.1</v>
      </c>
      <c r="X13" s="15">
        <v>400</v>
      </c>
      <c r="Y13" s="15">
        <v>1</v>
      </c>
      <c r="Z13" s="15">
        <v>45</v>
      </c>
      <c r="AA13" s="15">
        <v>15</v>
      </c>
      <c r="AB13" s="15">
        <v>9</v>
      </c>
      <c r="AC13" s="15">
        <v>30</v>
      </c>
      <c r="AD13" s="14">
        <v>800</v>
      </c>
      <c r="AE13" s="19">
        <v>2.6</v>
      </c>
      <c r="AF13" s="19" t="s">
        <v>79</v>
      </c>
      <c r="AG13" s="20">
        <v>1</v>
      </c>
      <c r="AH13" s="19">
        <v>1.4</v>
      </c>
      <c r="AI13" s="19">
        <v>120</v>
      </c>
      <c r="AJ13" s="19">
        <v>11</v>
      </c>
      <c r="AK13" s="19">
        <v>230</v>
      </c>
      <c r="AL13" s="19">
        <v>1.5</v>
      </c>
      <c r="AM13" s="19">
        <v>30</v>
      </c>
      <c r="AN13" s="19">
        <v>440</v>
      </c>
      <c r="AO13" s="19">
        <v>1800</v>
      </c>
      <c r="AP13" s="19">
        <v>35</v>
      </c>
      <c r="AQ13" s="19">
        <v>1.7</v>
      </c>
      <c r="AR13" s="19">
        <v>7.4</v>
      </c>
    </row>
    <row r="14" spans="1:44" s="4" customFormat="1" ht="60" customHeight="1">
      <c r="A14" s="6" t="s">
        <v>76</v>
      </c>
      <c r="B14" s="10" t="s">
        <v>121</v>
      </c>
      <c r="C14" s="14" t="s">
        <v>119</v>
      </c>
      <c r="D14" s="14" t="s">
        <v>84</v>
      </c>
      <c r="E14" s="14">
        <v>16</v>
      </c>
      <c r="F14" s="14" t="s">
        <v>92</v>
      </c>
      <c r="G14" s="14">
        <v>0.5</v>
      </c>
      <c r="H14" s="14">
        <v>250</v>
      </c>
      <c r="I14" s="16" t="s">
        <v>79</v>
      </c>
      <c r="J14" s="14">
        <v>4</v>
      </c>
      <c r="K14" s="14" t="s">
        <v>79</v>
      </c>
      <c r="L14" s="14" t="s">
        <v>95</v>
      </c>
      <c r="M14" s="14">
        <v>0.92</v>
      </c>
      <c r="N14" s="14">
        <v>0</v>
      </c>
      <c r="O14" s="14" t="s">
        <v>86</v>
      </c>
      <c r="P14" s="14" t="s">
        <v>120</v>
      </c>
      <c r="Q14" s="15">
        <v>25</v>
      </c>
      <c r="R14" s="15">
        <v>2.5</v>
      </c>
      <c r="S14" s="15">
        <v>200</v>
      </c>
      <c r="T14" s="15">
        <v>1.6</v>
      </c>
      <c r="U14" s="15">
        <v>4</v>
      </c>
      <c r="V14" s="15">
        <v>1</v>
      </c>
      <c r="W14" s="15">
        <v>0.1</v>
      </c>
      <c r="X14" s="15">
        <v>400</v>
      </c>
      <c r="Y14" s="15">
        <v>1</v>
      </c>
      <c r="Z14" s="15">
        <v>45</v>
      </c>
      <c r="AA14" s="15">
        <v>15</v>
      </c>
      <c r="AB14" s="15">
        <v>9</v>
      </c>
      <c r="AC14" s="15">
        <v>30</v>
      </c>
      <c r="AD14" s="14">
        <v>800</v>
      </c>
      <c r="AE14" s="19">
        <v>2.6</v>
      </c>
      <c r="AF14" s="19" t="s">
        <v>79</v>
      </c>
      <c r="AG14" s="20">
        <v>1</v>
      </c>
      <c r="AH14" s="19">
        <v>1.4</v>
      </c>
      <c r="AI14" s="19">
        <v>120</v>
      </c>
      <c r="AJ14" s="19">
        <v>11</v>
      </c>
      <c r="AK14" s="19">
        <v>230</v>
      </c>
      <c r="AL14" s="19">
        <v>1.5</v>
      </c>
      <c r="AM14" s="19">
        <v>30</v>
      </c>
      <c r="AN14" s="19">
        <v>440</v>
      </c>
      <c r="AO14" s="19">
        <v>1800</v>
      </c>
      <c r="AP14" s="19">
        <v>35</v>
      </c>
      <c r="AQ14" s="19">
        <v>1.7</v>
      </c>
      <c r="AR14" s="19">
        <v>7.4</v>
      </c>
    </row>
    <row r="15" spans="1:44" s="4" customFormat="1" ht="60" customHeight="1">
      <c r="A15" s="6" t="s">
        <v>76</v>
      </c>
      <c r="B15" s="10" t="s">
        <v>122</v>
      </c>
      <c r="C15" s="14" t="s">
        <v>119</v>
      </c>
      <c r="D15" s="14" t="s">
        <v>84</v>
      </c>
      <c r="E15" s="14">
        <v>16</v>
      </c>
      <c r="F15" s="14" t="s">
        <v>92</v>
      </c>
      <c r="G15" s="14">
        <v>0.5</v>
      </c>
      <c r="H15" s="14">
        <v>250</v>
      </c>
      <c r="I15" s="16" t="s">
        <v>79</v>
      </c>
      <c r="J15" s="14">
        <v>4</v>
      </c>
      <c r="K15" s="14" t="s">
        <v>79</v>
      </c>
      <c r="L15" s="14" t="s">
        <v>95</v>
      </c>
      <c r="M15" s="14">
        <v>0.92</v>
      </c>
      <c r="N15" s="14">
        <v>0</v>
      </c>
      <c r="O15" s="14" t="s">
        <v>86</v>
      </c>
      <c r="P15" s="14" t="s">
        <v>120</v>
      </c>
      <c r="Q15" s="15">
        <v>25</v>
      </c>
      <c r="R15" s="15">
        <v>2.5</v>
      </c>
      <c r="S15" s="15">
        <v>200</v>
      </c>
      <c r="T15" s="15">
        <v>1.6</v>
      </c>
      <c r="U15" s="15">
        <v>4</v>
      </c>
      <c r="V15" s="15">
        <v>1</v>
      </c>
      <c r="W15" s="15">
        <v>0.1</v>
      </c>
      <c r="X15" s="15">
        <v>400</v>
      </c>
      <c r="Y15" s="15">
        <v>1</v>
      </c>
      <c r="Z15" s="15">
        <v>45</v>
      </c>
      <c r="AA15" s="15">
        <v>15</v>
      </c>
      <c r="AB15" s="15">
        <v>9</v>
      </c>
      <c r="AC15" s="15">
        <v>30</v>
      </c>
      <c r="AD15" s="14">
        <v>800</v>
      </c>
      <c r="AE15" s="19">
        <v>2.6</v>
      </c>
      <c r="AF15" s="19" t="s">
        <v>79</v>
      </c>
      <c r="AG15" s="20">
        <v>1</v>
      </c>
      <c r="AH15" s="19">
        <v>1.4</v>
      </c>
      <c r="AI15" s="19">
        <v>120</v>
      </c>
      <c r="AJ15" s="19">
        <v>11</v>
      </c>
      <c r="AK15" s="19">
        <v>230</v>
      </c>
      <c r="AL15" s="19">
        <v>1.5</v>
      </c>
      <c r="AM15" s="19">
        <v>30</v>
      </c>
      <c r="AN15" s="19">
        <v>440</v>
      </c>
      <c r="AO15" s="19">
        <v>1800</v>
      </c>
      <c r="AP15" s="19">
        <v>35</v>
      </c>
      <c r="AQ15" s="19">
        <v>1.7</v>
      </c>
      <c r="AR15" s="19">
        <v>7.4</v>
      </c>
    </row>
    <row r="16" spans="1:44" s="4" customFormat="1" ht="60" customHeight="1">
      <c r="A16" s="6" t="s">
        <v>76</v>
      </c>
      <c r="B16" s="10" t="s">
        <v>123</v>
      </c>
      <c r="C16" s="14" t="s">
        <v>119</v>
      </c>
      <c r="D16" s="14" t="s">
        <v>84</v>
      </c>
      <c r="E16" s="14">
        <v>16</v>
      </c>
      <c r="F16" s="14" t="s">
        <v>92</v>
      </c>
      <c r="G16" s="14">
        <v>0.5</v>
      </c>
      <c r="H16" s="14">
        <v>250</v>
      </c>
      <c r="I16" s="16" t="s">
        <v>79</v>
      </c>
      <c r="J16" s="14">
        <v>4</v>
      </c>
      <c r="K16" s="14" t="s">
        <v>79</v>
      </c>
      <c r="L16" s="14" t="s">
        <v>95</v>
      </c>
      <c r="M16" s="14">
        <v>0.91</v>
      </c>
      <c r="N16" s="14">
        <v>0</v>
      </c>
      <c r="O16" s="14" t="s">
        <v>86</v>
      </c>
      <c r="P16" s="14" t="s">
        <v>120</v>
      </c>
      <c r="Q16" s="15">
        <v>25</v>
      </c>
      <c r="R16" s="15">
        <v>2.5</v>
      </c>
      <c r="S16" s="15">
        <v>200</v>
      </c>
      <c r="T16" s="15">
        <v>1.6</v>
      </c>
      <c r="U16" s="15">
        <v>4</v>
      </c>
      <c r="V16" s="15">
        <v>1</v>
      </c>
      <c r="W16" s="15">
        <v>0.1</v>
      </c>
      <c r="X16" s="15">
        <v>400</v>
      </c>
      <c r="Y16" s="15">
        <v>1</v>
      </c>
      <c r="Z16" s="15">
        <v>45</v>
      </c>
      <c r="AA16" s="15">
        <v>15</v>
      </c>
      <c r="AB16" s="15">
        <v>9</v>
      </c>
      <c r="AC16" s="15">
        <v>30</v>
      </c>
      <c r="AD16" s="14">
        <v>800</v>
      </c>
      <c r="AE16" s="19">
        <v>2.6</v>
      </c>
      <c r="AF16" s="19" t="s">
        <v>79</v>
      </c>
      <c r="AG16" s="20">
        <v>1</v>
      </c>
      <c r="AH16" s="19">
        <v>1.4</v>
      </c>
      <c r="AI16" s="19">
        <v>120</v>
      </c>
      <c r="AJ16" s="19">
        <v>11</v>
      </c>
      <c r="AK16" s="19">
        <v>230</v>
      </c>
      <c r="AL16" s="19">
        <v>1.5</v>
      </c>
      <c r="AM16" s="19">
        <v>30</v>
      </c>
      <c r="AN16" s="19">
        <v>440</v>
      </c>
      <c r="AO16" s="19">
        <v>1800</v>
      </c>
      <c r="AP16" s="19">
        <v>35</v>
      </c>
      <c r="AQ16" s="19">
        <v>1.7</v>
      </c>
      <c r="AR16" s="19">
        <v>7.4</v>
      </c>
    </row>
    <row r="17" spans="1:44" s="4" customFormat="1" ht="61.5" customHeight="1">
      <c r="A17" s="6" t="s">
        <v>76</v>
      </c>
      <c r="B17" s="10" t="s">
        <v>124</v>
      </c>
      <c r="C17" s="14" t="s">
        <v>125</v>
      </c>
      <c r="D17" s="14" t="s">
        <v>84</v>
      </c>
      <c r="E17" s="14">
        <v>19</v>
      </c>
      <c r="F17" s="14" t="s">
        <v>92</v>
      </c>
      <c r="G17" s="14">
        <v>0.5</v>
      </c>
      <c r="H17" s="14">
        <v>250</v>
      </c>
      <c r="I17" s="16" t="s">
        <v>79</v>
      </c>
      <c r="J17" s="14">
        <v>4</v>
      </c>
      <c r="K17" s="14" t="s">
        <v>79</v>
      </c>
      <c r="L17" s="14" t="s">
        <v>95</v>
      </c>
      <c r="M17" s="14">
        <v>0.9</v>
      </c>
      <c r="N17" s="14">
        <v>0</v>
      </c>
      <c r="O17" s="14" t="s">
        <v>86</v>
      </c>
      <c r="P17" s="14">
        <v>1900</v>
      </c>
      <c r="Q17" s="15">
        <v>35</v>
      </c>
      <c r="R17" s="15">
        <v>3.5</v>
      </c>
      <c r="S17" s="15">
        <v>270</v>
      </c>
      <c r="T17" s="15">
        <v>1.6</v>
      </c>
      <c r="U17" s="15">
        <v>5</v>
      </c>
      <c r="V17" s="15">
        <v>1.4</v>
      </c>
      <c r="W17" s="15">
        <v>0.1</v>
      </c>
      <c r="X17" s="15">
        <v>600</v>
      </c>
      <c r="Y17" s="15">
        <v>1.4</v>
      </c>
      <c r="Z17" s="15">
        <v>70</v>
      </c>
      <c r="AA17" s="15">
        <v>15</v>
      </c>
      <c r="AB17" s="15">
        <v>11</v>
      </c>
      <c r="AC17" s="15">
        <v>45</v>
      </c>
      <c r="AD17" s="14">
        <v>1150</v>
      </c>
      <c r="AE17" s="19">
        <v>3.1</v>
      </c>
      <c r="AF17" s="19" t="s">
        <v>79</v>
      </c>
      <c r="AG17" s="19">
        <v>1.1000000000000001</v>
      </c>
      <c r="AH17" s="19">
        <v>2.2999999999999998</v>
      </c>
      <c r="AI17" s="19">
        <v>120</v>
      </c>
      <c r="AJ17" s="19">
        <v>13</v>
      </c>
      <c r="AK17" s="19">
        <v>250</v>
      </c>
      <c r="AL17" s="19">
        <v>2</v>
      </c>
      <c r="AM17" s="19">
        <v>45</v>
      </c>
      <c r="AN17" s="19">
        <v>640</v>
      </c>
      <c r="AO17" s="19">
        <v>2700</v>
      </c>
      <c r="AP17" s="19">
        <v>55</v>
      </c>
      <c r="AQ17" s="19">
        <v>2</v>
      </c>
      <c r="AR17" s="19">
        <v>10.7</v>
      </c>
    </row>
    <row r="18" spans="1:44" s="4" customFormat="1" ht="61.5" customHeight="1">
      <c r="A18" s="6" t="s">
        <v>76</v>
      </c>
      <c r="B18" s="10" t="s">
        <v>126</v>
      </c>
      <c r="C18" s="14" t="s">
        <v>125</v>
      </c>
      <c r="D18" s="14" t="s">
        <v>84</v>
      </c>
      <c r="E18" s="14">
        <v>19</v>
      </c>
      <c r="F18" s="14" t="s">
        <v>92</v>
      </c>
      <c r="G18" s="14">
        <v>0.5</v>
      </c>
      <c r="H18" s="14">
        <v>250</v>
      </c>
      <c r="I18" s="16" t="s">
        <v>79</v>
      </c>
      <c r="J18" s="14">
        <v>4</v>
      </c>
      <c r="K18" s="14" t="s">
        <v>79</v>
      </c>
      <c r="L18" s="14" t="s">
        <v>95</v>
      </c>
      <c r="M18" s="14">
        <v>0.89</v>
      </c>
      <c r="N18" s="14">
        <v>0</v>
      </c>
      <c r="O18" s="14" t="s">
        <v>86</v>
      </c>
      <c r="P18" s="14">
        <v>1900</v>
      </c>
      <c r="Q18" s="15">
        <v>35</v>
      </c>
      <c r="R18" s="15">
        <v>3.5</v>
      </c>
      <c r="S18" s="15">
        <v>270</v>
      </c>
      <c r="T18" s="15">
        <v>1.6</v>
      </c>
      <c r="U18" s="15">
        <v>5</v>
      </c>
      <c r="V18" s="15">
        <v>1.4</v>
      </c>
      <c r="W18" s="15">
        <v>0.1</v>
      </c>
      <c r="X18" s="15">
        <v>600</v>
      </c>
      <c r="Y18" s="15">
        <v>1.4</v>
      </c>
      <c r="Z18" s="15">
        <v>70</v>
      </c>
      <c r="AA18" s="15">
        <v>15</v>
      </c>
      <c r="AB18" s="15">
        <v>11</v>
      </c>
      <c r="AC18" s="15">
        <v>45</v>
      </c>
      <c r="AD18" s="14">
        <v>1150</v>
      </c>
      <c r="AE18" s="19">
        <v>3.1</v>
      </c>
      <c r="AF18" s="19" t="s">
        <v>79</v>
      </c>
      <c r="AG18" s="19">
        <v>1.1000000000000001</v>
      </c>
      <c r="AH18" s="19">
        <v>2.2999999999999998</v>
      </c>
      <c r="AI18" s="19">
        <v>120</v>
      </c>
      <c r="AJ18" s="19">
        <v>13</v>
      </c>
      <c r="AK18" s="19">
        <v>250</v>
      </c>
      <c r="AL18" s="19">
        <v>2</v>
      </c>
      <c r="AM18" s="19">
        <v>45</v>
      </c>
      <c r="AN18" s="19">
        <v>640</v>
      </c>
      <c r="AO18" s="19">
        <v>2700</v>
      </c>
      <c r="AP18" s="19">
        <v>55</v>
      </c>
      <c r="AQ18" s="19">
        <v>2</v>
      </c>
      <c r="AR18" s="19">
        <v>10.7</v>
      </c>
    </row>
    <row r="19" spans="1:44" s="4" customFormat="1" ht="61.5" customHeight="1">
      <c r="A19" s="6" t="s">
        <v>76</v>
      </c>
      <c r="B19" s="10" t="s">
        <v>127</v>
      </c>
      <c r="C19" s="14" t="s">
        <v>125</v>
      </c>
      <c r="D19" s="14" t="s">
        <v>84</v>
      </c>
      <c r="E19" s="14">
        <v>19</v>
      </c>
      <c r="F19" s="14" t="s">
        <v>92</v>
      </c>
      <c r="G19" s="14">
        <v>0.5</v>
      </c>
      <c r="H19" s="14">
        <v>250</v>
      </c>
      <c r="I19" s="16" t="s">
        <v>79</v>
      </c>
      <c r="J19" s="14">
        <v>4</v>
      </c>
      <c r="K19" s="14" t="s">
        <v>79</v>
      </c>
      <c r="L19" s="14" t="s">
        <v>95</v>
      </c>
      <c r="M19" s="14">
        <v>0.88</v>
      </c>
      <c r="N19" s="14">
        <v>0</v>
      </c>
      <c r="O19" s="14" t="s">
        <v>86</v>
      </c>
      <c r="P19" s="14">
        <v>1900</v>
      </c>
      <c r="Q19" s="15">
        <v>35</v>
      </c>
      <c r="R19" s="15">
        <v>3.5</v>
      </c>
      <c r="S19" s="15">
        <v>270</v>
      </c>
      <c r="T19" s="15">
        <v>1.6</v>
      </c>
      <c r="U19" s="15">
        <v>5</v>
      </c>
      <c r="V19" s="15">
        <v>1.4</v>
      </c>
      <c r="W19" s="15">
        <v>0.1</v>
      </c>
      <c r="X19" s="15">
        <v>600</v>
      </c>
      <c r="Y19" s="15">
        <v>1.4</v>
      </c>
      <c r="Z19" s="15">
        <v>70</v>
      </c>
      <c r="AA19" s="15">
        <v>15</v>
      </c>
      <c r="AB19" s="15">
        <v>11</v>
      </c>
      <c r="AC19" s="15">
        <v>45</v>
      </c>
      <c r="AD19" s="14">
        <v>1150</v>
      </c>
      <c r="AE19" s="19">
        <v>3.1</v>
      </c>
      <c r="AF19" s="19" t="s">
        <v>79</v>
      </c>
      <c r="AG19" s="19">
        <v>1.1000000000000001</v>
      </c>
      <c r="AH19" s="19">
        <v>2.2999999999999998</v>
      </c>
      <c r="AI19" s="19">
        <v>150</v>
      </c>
      <c r="AJ19" s="19">
        <v>13</v>
      </c>
      <c r="AK19" s="19">
        <v>250</v>
      </c>
      <c r="AL19" s="19">
        <v>2</v>
      </c>
      <c r="AM19" s="19">
        <v>45</v>
      </c>
      <c r="AN19" s="19">
        <v>640</v>
      </c>
      <c r="AO19" s="19">
        <v>2700</v>
      </c>
      <c r="AP19" s="19">
        <v>55</v>
      </c>
      <c r="AQ19" s="19">
        <v>2</v>
      </c>
      <c r="AR19" s="19">
        <v>10.7</v>
      </c>
    </row>
    <row r="20" spans="1:44" s="4" customFormat="1" ht="61.5" customHeight="1">
      <c r="A20" s="6" t="s">
        <v>76</v>
      </c>
      <c r="B20" s="10" t="s">
        <v>128</v>
      </c>
      <c r="C20" s="14" t="s">
        <v>125</v>
      </c>
      <c r="D20" s="14" t="s">
        <v>84</v>
      </c>
      <c r="E20" s="14">
        <v>19</v>
      </c>
      <c r="F20" s="14" t="s">
        <v>92</v>
      </c>
      <c r="G20" s="14">
        <v>0.5</v>
      </c>
      <c r="H20" s="14">
        <v>250</v>
      </c>
      <c r="I20" s="16" t="s">
        <v>79</v>
      </c>
      <c r="J20" s="14">
        <v>4</v>
      </c>
      <c r="K20" s="14" t="s">
        <v>79</v>
      </c>
      <c r="L20" s="14" t="s">
        <v>95</v>
      </c>
      <c r="M20" s="14">
        <v>0.87</v>
      </c>
      <c r="N20" s="14">
        <v>0</v>
      </c>
      <c r="O20" s="14" t="s">
        <v>86</v>
      </c>
      <c r="P20" s="14">
        <v>1900</v>
      </c>
      <c r="Q20" s="15">
        <v>35</v>
      </c>
      <c r="R20" s="15">
        <v>3.5</v>
      </c>
      <c r="S20" s="15">
        <v>270</v>
      </c>
      <c r="T20" s="15">
        <v>1.6</v>
      </c>
      <c r="U20" s="15">
        <v>5</v>
      </c>
      <c r="V20" s="15">
        <v>1.4</v>
      </c>
      <c r="W20" s="15">
        <v>0.1</v>
      </c>
      <c r="X20" s="15">
        <v>600</v>
      </c>
      <c r="Y20" s="15">
        <v>1.4</v>
      </c>
      <c r="Z20" s="15">
        <v>70</v>
      </c>
      <c r="AA20" s="15">
        <v>15</v>
      </c>
      <c r="AB20" s="15">
        <v>11</v>
      </c>
      <c r="AC20" s="15">
        <v>45</v>
      </c>
      <c r="AD20" s="14">
        <v>1150</v>
      </c>
      <c r="AE20" s="19">
        <v>3.1</v>
      </c>
      <c r="AF20" s="19" t="s">
        <v>79</v>
      </c>
      <c r="AG20" s="19">
        <v>1.1000000000000001</v>
      </c>
      <c r="AH20" s="19">
        <v>2.2999999999999998</v>
      </c>
      <c r="AI20" s="19">
        <v>150</v>
      </c>
      <c r="AJ20" s="19">
        <v>13</v>
      </c>
      <c r="AK20" s="19">
        <v>250</v>
      </c>
      <c r="AL20" s="19">
        <v>2</v>
      </c>
      <c r="AM20" s="19">
        <v>45</v>
      </c>
      <c r="AN20" s="19">
        <v>640</v>
      </c>
      <c r="AO20" s="19">
        <v>2700</v>
      </c>
      <c r="AP20" s="19">
        <v>55</v>
      </c>
      <c r="AQ20" s="19">
        <v>2</v>
      </c>
      <c r="AR20" s="19">
        <v>10.7</v>
      </c>
    </row>
    <row r="21" spans="1:44" s="4" customFormat="1" ht="60.75" customHeight="1">
      <c r="A21" s="6" t="s">
        <v>76</v>
      </c>
      <c r="B21" s="10" t="s">
        <v>129</v>
      </c>
      <c r="C21" s="14" t="s">
        <v>130</v>
      </c>
      <c r="D21" s="14" t="s">
        <v>84</v>
      </c>
      <c r="E21" s="14">
        <v>21</v>
      </c>
      <c r="F21" s="14" t="s">
        <v>92</v>
      </c>
      <c r="G21" s="14">
        <v>0.5</v>
      </c>
      <c r="H21" s="14">
        <v>250</v>
      </c>
      <c r="I21" s="16" t="s">
        <v>79</v>
      </c>
      <c r="J21" s="14">
        <v>4</v>
      </c>
      <c r="K21" s="14" t="s">
        <v>79</v>
      </c>
      <c r="L21" s="14" t="s">
        <v>95</v>
      </c>
      <c r="M21" s="14">
        <v>0.85</v>
      </c>
      <c r="N21" s="14">
        <v>0</v>
      </c>
      <c r="O21" s="14" t="s">
        <v>86</v>
      </c>
      <c r="P21" s="14">
        <v>2000</v>
      </c>
      <c r="Q21" s="15">
        <v>35</v>
      </c>
      <c r="R21" s="15">
        <v>4</v>
      </c>
      <c r="S21" s="15">
        <v>330</v>
      </c>
      <c r="T21" s="15">
        <v>1.6</v>
      </c>
      <c r="U21" s="15">
        <v>5</v>
      </c>
      <c r="V21" s="15">
        <v>1.6</v>
      </c>
      <c r="W21" s="15">
        <v>0.1</v>
      </c>
      <c r="X21" s="15">
        <v>650</v>
      </c>
      <c r="Y21" s="15">
        <v>1.6</v>
      </c>
      <c r="Z21" s="15">
        <v>90</v>
      </c>
      <c r="AA21" s="15">
        <v>15</v>
      </c>
      <c r="AB21" s="15">
        <v>11</v>
      </c>
      <c r="AC21" s="15">
        <v>65</v>
      </c>
      <c r="AD21" s="14">
        <v>1150</v>
      </c>
      <c r="AE21" s="19">
        <v>3.1</v>
      </c>
      <c r="AF21" s="19" t="s">
        <v>79</v>
      </c>
      <c r="AG21" s="19">
        <v>1.1000000000000001</v>
      </c>
      <c r="AH21" s="19">
        <v>2.8</v>
      </c>
      <c r="AI21" s="19">
        <v>150</v>
      </c>
      <c r="AJ21" s="19">
        <v>13</v>
      </c>
      <c r="AK21" s="19">
        <v>250</v>
      </c>
      <c r="AL21" s="19">
        <v>3</v>
      </c>
      <c r="AM21" s="19">
        <v>65</v>
      </c>
      <c r="AN21" s="19">
        <v>640</v>
      </c>
      <c r="AO21" s="19">
        <v>3500</v>
      </c>
      <c r="AP21" s="19">
        <v>70</v>
      </c>
      <c r="AQ21" s="19">
        <v>2</v>
      </c>
      <c r="AR21" s="19">
        <v>11.9</v>
      </c>
    </row>
    <row r="22" spans="1:44" s="4" customFormat="1" ht="60.75" customHeight="1">
      <c r="A22" s="6" t="s">
        <v>76</v>
      </c>
      <c r="B22" s="10" t="s">
        <v>131</v>
      </c>
      <c r="C22" s="14" t="s">
        <v>130</v>
      </c>
      <c r="D22" s="14" t="s">
        <v>84</v>
      </c>
      <c r="E22" s="14">
        <v>21</v>
      </c>
      <c r="F22" s="14" t="s">
        <v>92</v>
      </c>
      <c r="G22" s="14">
        <v>0.5</v>
      </c>
      <c r="H22" s="14">
        <v>250</v>
      </c>
      <c r="I22" s="16" t="s">
        <v>79</v>
      </c>
      <c r="J22" s="14">
        <v>4</v>
      </c>
      <c r="K22" s="14" t="s">
        <v>79</v>
      </c>
      <c r="L22" s="14" t="s">
        <v>95</v>
      </c>
      <c r="M22" s="14">
        <v>0.84</v>
      </c>
      <c r="N22" s="14">
        <v>0</v>
      </c>
      <c r="O22" s="14" t="s">
        <v>86</v>
      </c>
      <c r="P22" s="14">
        <v>2000</v>
      </c>
      <c r="Q22" s="15">
        <v>35</v>
      </c>
      <c r="R22" s="15">
        <v>4</v>
      </c>
      <c r="S22" s="15">
        <v>330</v>
      </c>
      <c r="T22" s="15">
        <v>1.6</v>
      </c>
      <c r="U22" s="15">
        <v>5</v>
      </c>
      <c r="V22" s="15">
        <v>1.6</v>
      </c>
      <c r="W22" s="15">
        <v>0.1</v>
      </c>
      <c r="X22" s="15">
        <v>650</v>
      </c>
      <c r="Y22" s="15">
        <v>1.6</v>
      </c>
      <c r="Z22" s="15">
        <v>90</v>
      </c>
      <c r="AA22" s="15">
        <v>15</v>
      </c>
      <c r="AB22" s="15">
        <v>11</v>
      </c>
      <c r="AC22" s="15">
        <v>65</v>
      </c>
      <c r="AD22" s="14">
        <v>1150</v>
      </c>
      <c r="AE22" s="19">
        <v>3.1</v>
      </c>
      <c r="AF22" s="19" t="s">
        <v>79</v>
      </c>
      <c r="AG22" s="19">
        <v>1.1000000000000001</v>
      </c>
      <c r="AH22" s="19">
        <v>2.8</v>
      </c>
      <c r="AI22" s="19">
        <v>150</v>
      </c>
      <c r="AJ22" s="19">
        <v>13</v>
      </c>
      <c r="AK22" s="19">
        <v>250</v>
      </c>
      <c r="AL22" s="19">
        <v>3</v>
      </c>
      <c r="AM22" s="19">
        <v>65</v>
      </c>
      <c r="AN22" s="19">
        <v>640</v>
      </c>
      <c r="AO22" s="19">
        <v>3500</v>
      </c>
      <c r="AP22" s="19">
        <v>70</v>
      </c>
      <c r="AQ22" s="19">
        <v>2</v>
      </c>
      <c r="AR22" s="19">
        <v>11.9</v>
      </c>
    </row>
    <row r="23" spans="1:44" s="4" customFormat="1" ht="60.75" customHeight="1">
      <c r="A23" s="6" t="s">
        <v>76</v>
      </c>
      <c r="B23" s="10" t="s">
        <v>132</v>
      </c>
      <c r="C23" s="14" t="s">
        <v>130</v>
      </c>
      <c r="D23" s="14" t="s">
        <v>84</v>
      </c>
      <c r="E23" s="14">
        <v>21</v>
      </c>
      <c r="F23" s="14" t="s">
        <v>92</v>
      </c>
      <c r="G23" s="14">
        <v>0.5</v>
      </c>
      <c r="H23" s="14">
        <v>250</v>
      </c>
      <c r="I23" s="16" t="s">
        <v>79</v>
      </c>
      <c r="J23" s="14">
        <v>4</v>
      </c>
      <c r="K23" s="14" t="s">
        <v>79</v>
      </c>
      <c r="L23" s="14" t="s">
        <v>95</v>
      </c>
      <c r="M23" s="14">
        <v>0.83</v>
      </c>
      <c r="N23" s="14">
        <v>0</v>
      </c>
      <c r="O23" s="14" t="s">
        <v>86</v>
      </c>
      <c r="P23" s="14">
        <v>2000</v>
      </c>
      <c r="Q23" s="15">
        <v>35</v>
      </c>
      <c r="R23" s="15">
        <v>4</v>
      </c>
      <c r="S23" s="15">
        <v>330</v>
      </c>
      <c r="T23" s="15">
        <v>1.6</v>
      </c>
      <c r="U23" s="15">
        <v>5</v>
      </c>
      <c r="V23" s="15">
        <v>1.6</v>
      </c>
      <c r="W23" s="15">
        <v>0.1</v>
      </c>
      <c r="X23" s="15">
        <v>650</v>
      </c>
      <c r="Y23" s="15">
        <v>1.6</v>
      </c>
      <c r="Z23" s="15">
        <v>90</v>
      </c>
      <c r="AA23" s="15">
        <v>15</v>
      </c>
      <c r="AB23" s="15">
        <v>11</v>
      </c>
      <c r="AC23" s="15">
        <v>65</v>
      </c>
      <c r="AD23" s="14">
        <v>1150</v>
      </c>
      <c r="AE23" s="19">
        <v>3.1</v>
      </c>
      <c r="AF23" s="19" t="s">
        <v>79</v>
      </c>
      <c r="AG23" s="19">
        <v>1.1000000000000001</v>
      </c>
      <c r="AH23" s="19">
        <v>2.8</v>
      </c>
      <c r="AI23" s="19">
        <v>150</v>
      </c>
      <c r="AJ23" s="19">
        <v>13</v>
      </c>
      <c r="AK23" s="19">
        <v>250</v>
      </c>
      <c r="AL23" s="19">
        <v>3</v>
      </c>
      <c r="AM23" s="19">
        <v>65</v>
      </c>
      <c r="AN23" s="19">
        <v>640</v>
      </c>
      <c r="AO23" s="19">
        <v>3500</v>
      </c>
      <c r="AP23" s="19">
        <v>70</v>
      </c>
      <c r="AQ23" s="19">
        <v>2</v>
      </c>
      <c r="AR23" s="19">
        <v>11.9</v>
      </c>
    </row>
    <row r="24" spans="1:44" s="4" customFormat="1" ht="60.75" customHeight="1">
      <c r="A24" s="6" t="s">
        <v>76</v>
      </c>
      <c r="B24" s="9" t="s">
        <v>134</v>
      </c>
      <c r="C24" s="14" t="s">
        <v>135</v>
      </c>
      <c r="D24" s="14" t="s">
        <v>84</v>
      </c>
      <c r="E24" s="14" t="s">
        <v>136</v>
      </c>
      <c r="F24" s="14" t="s">
        <v>92</v>
      </c>
      <c r="G24" s="14">
        <v>0.5</v>
      </c>
      <c r="H24" s="14">
        <v>250</v>
      </c>
      <c r="I24" s="16" t="s">
        <v>79</v>
      </c>
      <c r="J24" s="14">
        <v>4</v>
      </c>
      <c r="K24" s="16" t="s">
        <v>94</v>
      </c>
      <c r="L24" s="14" t="s">
        <v>95</v>
      </c>
      <c r="M24" s="14" t="s">
        <v>607</v>
      </c>
      <c r="N24" s="14">
        <v>0</v>
      </c>
      <c r="O24" s="14" t="s">
        <v>86</v>
      </c>
      <c r="P24" s="14">
        <v>2000</v>
      </c>
      <c r="Q24" s="15">
        <v>40</v>
      </c>
      <c r="R24" s="15">
        <v>4</v>
      </c>
      <c r="S24" s="15">
        <v>330</v>
      </c>
      <c r="T24" s="15">
        <v>1.6</v>
      </c>
      <c r="U24" s="15">
        <v>5</v>
      </c>
      <c r="V24" s="15">
        <v>1.6</v>
      </c>
      <c r="W24" s="15">
        <v>0.1</v>
      </c>
      <c r="X24" s="15">
        <v>650</v>
      </c>
      <c r="Y24" s="15">
        <v>1.6</v>
      </c>
      <c r="Z24" s="15">
        <v>95</v>
      </c>
      <c r="AA24" s="15">
        <v>15</v>
      </c>
      <c r="AB24" s="15">
        <v>11</v>
      </c>
      <c r="AC24" s="15">
        <v>70</v>
      </c>
      <c r="AD24" s="14" t="s">
        <v>137</v>
      </c>
      <c r="AE24" s="21">
        <v>3.1</v>
      </c>
      <c r="AF24" s="19" t="s">
        <v>79</v>
      </c>
      <c r="AG24" s="21">
        <v>1.3</v>
      </c>
      <c r="AH24" s="21">
        <v>2.9</v>
      </c>
      <c r="AI24" s="21">
        <v>150</v>
      </c>
      <c r="AJ24" s="19" t="s">
        <v>138</v>
      </c>
      <c r="AK24" s="21">
        <v>300</v>
      </c>
      <c r="AL24" s="21">
        <v>3</v>
      </c>
      <c r="AM24" s="21">
        <v>65</v>
      </c>
      <c r="AN24" s="21">
        <v>550</v>
      </c>
      <c r="AO24" s="21">
        <v>3500</v>
      </c>
      <c r="AP24" s="21">
        <v>70</v>
      </c>
      <c r="AQ24" s="21">
        <v>2</v>
      </c>
      <c r="AR24" s="19" t="s">
        <v>139</v>
      </c>
    </row>
    <row r="25" spans="1:44" s="4" customFormat="1" ht="60.75" customHeight="1">
      <c r="A25" s="6" t="s">
        <v>76</v>
      </c>
      <c r="B25" s="9" t="s">
        <v>134</v>
      </c>
      <c r="C25" s="14" t="s">
        <v>135</v>
      </c>
      <c r="D25" s="14" t="s">
        <v>84</v>
      </c>
      <c r="E25" s="14" t="s">
        <v>136</v>
      </c>
      <c r="F25" s="14" t="s">
        <v>92</v>
      </c>
      <c r="G25" s="14">
        <v>0.5</v>
      </c>
      <c r="H25" s="14">
        <v>250</v>
      </c>
      <c r="I25" s="16" t="s">
        <v>79</v>
      </c>
      <c r="J25" s="14">
        <v>4</v>
      </c>
      <c r="K25" s="16" t="s">
        <v>94</v>
      </c>
      <c r="L25" s="14" t="s">
        <v>95</v>
      </c>
      <c r="M25" s="14" t="s">
        <v>607</v>
      </c>
      <c r="N25" s="14">
        <v>0</v>
      </c>
      <c r="O25" s="14" t="s">
        <v>86</v>
      </c>
      <c r="P25" s="14">
        <v>2000</v>
      </c>
      <c r="Q25" s="15">
        <v>40</v>
      </c>
      <c r="R25" s="15">
        <v>4</v>
      </c>
      <c r="S25" s="15">
        <v>330</v>
      </c>
      <c r="T25" s="15">
        <v>1.6</v>
      </c>
      <c r="U25" s="15">
        <v>5</v>
      </c>
      <c r="V25" s="15">
        <v>1.6</v>
      </c>
      <c r="W25" s="15">
        <v>0.1</v>
      </c>
      <c r="X25" s="15">
        <v>650</v>
      </c>
      <c r="Y25" s="15">
        <v>1.6</v>
      </c>
      <c r="Z25" s="15">
        <v>95</v>
      </c>
      <c r="AA25" s="15">
        <v>15</v>
      </c>
      <c r="AB25" s="15">
        <v>11</v>
      </c>
      <c r="AC25" s="15">
        <v>70</v>
      </c>
      <c r="AD25" s="14" t="s">
        <v>137</v>
      </c>
      <c r="AE25" s="21">
        <v>3.1</v>
      </c>
      <c r="AF25" s="19" t="s">
        <v>79</v>
      </c>
      <c r="AG25" s="21">
        <v>1.3</v>
      </c>
      <c r="AH25" s="21">
        <v>2.9</v>
      </c>
      <c r="AI25" s="21">
        <v>150</v>
      </c>
      <c r="AJ25" s="19">
        <v>16</v>
      </c>
      <c r="AK25" s="21">
        <v>300</v>
      </c>
      <c r="AL25" s="21">
        <v>3</v>
      </c>
      <c r="AM25" s="21">
        <v>65</v>
      </c>
      <c r="AN25" s="21">
        <v>550</v>
      </c>
      <c r="AO25" s="21">
        <v>3500</v>
      </c>
      <c r="AP25" s="21">
        <v>70</v>
      </c>
      <c r="AQ25" s="21">
        <v>2</v>
      </c>
      <c r="AR25" s="19" t="s">
        <v>139</v>
      </c>
    </row>
    <row r="26" spans="1:44" s="4" customFormat="1" ht="60.75" customHeight="1">
      <c r="A26" s="6" t="s">
        <v>76</v>
      </c>
      <c r="B26" s="9" t="s">
        <v>134</v>
      </c>
      <c r="C26" s="14" t="s">
        <v>135</v>
      </c>
      <c r="D26" s="14" t="s">
        <v>84</v>
      </c>
      <c r="E26" s="14" t="s">
        <v>136</v>
      </c>
      <c r="F26" s="14" t="s">
        <v>92</v>
      </c>
      <c r="G26" s="14">
        <v>0.5</v>
      </c>
      <c r="H26" s="14">
        <v>250</v>
      </c>
      <c r="I26" s="16" t="s">
        <v>79</v>
      </c>
      <c r="J26" s="14">
        <v>4</v>
      </c>
      <c r="K26" s="16" t="s">
        <v>94</v>
      </c>
      <c r="L26" s="14" t="s">
        <v>95</v>
      </c>
      <c r="M26" s="14" t="s">
        <v>607</v>
      </c>
      <c r="N26" s="14">
        <v>0</v>
      </c>
      <c r="O26" s="14" t="s">
        <v>86</v>
      </c>
      <c r="P26" s="14">
        <v>2000</v>
      </c>
      <c r="Q26" s="15">
        <v>40</v>
      </c>
      <c r="R26" s="15">
        <v>4</v>
      </c>
      <c r="S26" s="15">
        <v>330</v>
      </c>
      <c r="T26" s="15">
        <v>1.6</v>
      </c>
      <c r="U26" s="15">
        <v>5</v>
      </c>
      <c r="V26" s="15">
        <v>1.6</v>
      </c>
      <c r="W26" s="15">
        <v>0.1</v>
      </c>
      <c r="X26" s="15">
        <v>650</v>
      </c>
      <c r="Y26" s="15">
        <v>1.6</v>
      </c>
      <c r="Z26" s="15">
        <v>95</v>
      </c>
      <c r="AA26" s="15">
        <v>15</v>
      </c>
      <c r="AB26" s="15">
        <v>11</v>
      </c>
      <c r="AC26" s="15">
        <v>70</v>
      </c>
      <c r="AD26" s="14">
        <v>950</v>
      </c>
      <c r="AE26" s="21">
        <v>3.1</v>
      </c>
      <c r="AF26" s="19" t="s">
        <v>79</v>
      </c>
      <c r="AG26" s="21">
        <v>1.3</v>
      </c>
      <c r="AH26" s="21">
        <v>2.9</v>
      </c>
      <c r="AI26" s="21">
        <v>150</v>
      </c>
      <c r="AJ26" s="19">
        <v>11</v>
      </c>
      <c r="AK26" s="21">
        <v>300</v>
      </c>
      <c r="AL26" s="21">
        <v>3</v>
      </c>
      <c r="AM26" s="21">
        <v>65</v>
      </c>
      <c r="AN26" s="21">
        <v>550</v>
      </c>
      <c r="AO26" s="21">
        <v>3500</v>
      </c>
      <c r="AP26" s="21">
        <v>70</v>
      </c>
      <c r="AQ26" s="21">
        <v>2</v>
      </c>
      <c r="AR26" s="19" t="s">
        <v>139</v>
      </c>
    </row>
    <row r="27" spans="1:44" s="4" customFormat="1" ht="60" customHeight="1">
      <c r="A27" s="6" t="s">
        <v>76</v>
      </c>
      <c r="B27" s="9" t="s">
        <v>141</v>
      </c>
      <c r="C27" s="14" t="s">
        <v>142</v>
      </c>
      <c r="D27" s="14" t="s">
        <v>143</v>
      </c>
      <c r="E27" s="14" t="s">
        <v>144</v>
      </c>
      <c r="F27" s="14" t="s">
        <v>92</v>
      </c>
      <c r="G27" s="14">
        <v>0.5</v>
      </c>
      <c r="H27" s="14">
        <v>250</v>
      </c>
      <c r="I27" s="16" t="s">
        <v>79</v>
      </c>
      <c r="J27" s="14">
        <v>4</v>
      </c>
      <c r="K27" s="16" t="s">
        <v>94</v>
      </c>
      <c r="L27" s="14" t="s">
        <v>95</v>
      </c>
      <c r="M27" s="14" t="s">
        <v>145</v>
      </c>
      <c r="N27" s="14">
        <v>0</v>
      </c>
      <c r="O27" s="14" t="s">
        <v>86</v>
      </c>
      <c r="P27" s="14" t="s">
        <v>146</v>
      </c>
      <c r="Q27" s="15">
        <v>40</v>
      </c>
      <c r="R27" s="15" t="s">
        <v>147</v>
      </c>
      <c r="S27" s="15" t="s">
        <v>148</v>
      </c>
      <c r="T27" s="18" t="s">
        <v>149</v>
      </c>
      <c r="U27" s="15">
        <v>5</v>
      </c>
      <c r="V27" s="15" t="s">
        <v>150</v>
      </c>
      <c r="W27" s="15" t="s">
        <v>151</v>
      </c>
      <c r="X27" s="15" t="s">
        <v>152</v>
      </c>
      <c r="Y27" s="15" t="s">
        <v>153</v>
      </c>
      <c r="Z27" s="15" t="s">
        <v>154</v>
      </c>
      <c r="AA27" s="15">
        <v>20</v>
      </c>
      <c r="AB27" s="15" t="s">
        <v>155</v>
      </c>
      <c r="AC27" s="15" t="s">
        <v>156</v>
      </c>
      <c r="AD27" s="17" t="s">
        <v>157</v>
      </c>
      <c r="AE27" s="21" t="s">
        <v>158</v>
      </c>
      <c r="AF27" s="19" t="s">
        <v>79</v>
      </c>
      <c r="AG27" s="21" t="s">
        <v>159</v>
      </c>
      <c r="AH27" s="21" t="s">
        <v>160</v>
      </c>
      <c r="AI27" s="21">
        <v>150</v>
      </c>
      <c r="AJ27" s="22" t="s">
        <v>161</v>
      </c>
      <c r="AK27" s="21" t="s">
        <v>162</v>
      </c>
      <c r="AL27" s="21">
        <v>3</v>
      </c>
      <c r="AM27" s="21">
        <v>65</v>
      </c>
      <c r="AN27" s="21">
        <v>700</v>
      </c>
      <c r="AO27" s="21" t="s">
        <v>163</v>
      </c>
      <c r="AP27" s="21" t="s">
        <v>164</v>
      </c>
      <c r="AQ27" s="21" t="s">
        <v>153</v>
      </c>
      <c r="AR27" s="19" t="s">
        <v>165</v>
      </c>
    </row>
    <row r="28" spans="1:44" s="4" customFormat="1" ht="62.25" customHeight="1">
      <c r="A28" s="6" t="s">
        <v>76</v>
      </c>
      <c r="B28" s="9" t="s">
        <v>90</v>
      </c>
      <c r="C28" s="16" t="s">
        <v>91</v>
      </c>
      <c r="D28" s="14" t="s">
        <v>84</v>
      </c>
      <c r="E28" s="14">
        <v>30</v>
      </c>
      <c r="F28" s="14" t="s">
        <v>92</v>
      </c>
      <c r="G28" s="14">
        <v>0.5</v>
      </c>
      <c r="H28" s="14">
        <v>250</v>
      </c>
      <c r="I28" s="16" t="s">
        <v>93</v>
      </c>
      <c r="J28" s="14">
        <v>4</v>
      </c>
      <c r="K28" s="16" t="s">
        <v>94</v>
      </c>
      <c r="L28" s="14" t="s">
        <v>95</v>
      </c>
      <c r="M28" s="14">
        <v>0.83</v>
      </c>
      <c r="N28" s="14">
        <v>1</v>
      </c>
      <c r="O28" s="14" t="s">
        <v>86</v>
      </c>
      <c r="P28" s="14" t="s">
        <v>96</v>
      </c>
      <c r="Q28" s="15">
        <v>40</v>
      </c>
      <c r="R28" s="15">
        <v>4.5</v>
      </c>
      <c r="S28" s="14" t="s">
        <v>97</v>
      </c>
      <c r="T28" s="15">
        <v>1.6</v>
      </c>
      <c r="U28" s="15">
        <v>5</v>
      </c>
      <c r="V28" s="15">
        <v>1.9</v>
      </c>
      <c r="W28" s="15">
        <v>0.1</v>
      </c>
      <c r="X28" s="15">
        <v>700</v>
      </c>
      <c r="Y28" s="15">
        <v>1.8</v>
      </c>
      <c r="Z28" s="15">
        <v>105</v>
      </c>
      <c r="AA28" s="15">
        <v>15</v>
      </c>
      <c r="AB28" s="15">
        <v>11</v>
      </c>
      <c r="AC28" s="15">
        <v>70</v>
      </c>
      <c r="AD28" s="14" t="s">
        <v>98</v>
      </c>
      <c r="AE28" s="21">
        <v>3.1</v>
      </c>
      <c r="AF28" s="19" t="s">
        <v>79</v>
      </c>
      <c r="AG28" s="21">
        <v>1.5</v>
      </c>
      <c r="AH28" s="21">
        <v>2.9</v>
      </c>
      <c r="AI28" s="21">
        <v>250</v>
      </c>
      <c r="AJ28" s="21">
        <v>30</v>
      </c>
      <c r="AK28" s="21">
        <v>300</v>
      </c>
      <c r="AL28" s="21">
        <v>3</v>
      </c>
      <c r="AM28" s="21">
        <v>65</v>
      </c>
      <c r="AN28" s="21">
        <v>550</v>
      </c>
      <c r="AO28" s="21">
        <v>3500</v>
      </c>
      <c r="AP28" s="21">
        <v>70</v>
      </c>
      <c r="AQ28" s="21">
        <v>2</v>
      </c>
      <c r="AR28" s="19" t="s">
        <v>99</v>
      </c>
    </row>
    <row r="29" spans="1:44" s="4" customFormat="1" ht="62.25" customHeight="1">
      <c r="A29" s="6" t="s">
        <v>76</v>
      </c>
      <c r="B29" s="9" t="s">
        <v>101</v>
      </c>
      <c r="C29" s="16" t="s">
        <v>102</v>
      </c>
      <c r="D29" s="14" t="s">
        <v>84</v>
      </c>
      <c r="E29" s="14">
        <v>30</v>
      </c>
      <c r="F29" s="14" t="s">
        <v>92</v>
      </c>
      <c r="G29" s="14">
        <v>0.5</v>
      </c>
      <c r="H29" s="14">
        <v>250</v>
      </c>
      <c r="I29" s="16" t="s">
        <v>93</v>
      </c>
      <c r="J29" s="14">
        <v>4</v>
      </c>
      <c r="K29" s="16" t="s">
        <v>94</v>
      </c>
      <c r="L29" s="14" t="s">
        <v>95</v>
      </c>
      <c r="M29" s="14">
        <v>0.83</v>
      </c>
      <c r="N29" s="14">
        <v>9</v>
      </c>
      <c r="O29" s="14" t="s">
        <v>86</v>
      </c>
      <c r="P29" s="14" t="s">
        <v>96</v>
      </c>
      <c r="Q29" s="15">
        <v>40</v>
      </c>
      <c r="R29" s="15">
        <v>4.5</v>
      </c>
      <c r="S29" s="14" t="s">
        <v>103</v>
      </c>
      <c r="T29" s="15">
        <v>1.6</v>
      </c>
      <c r="U29" s="15">
        <v>5</v>
      </c>
      <c r="V29" s="15">
        <v>1.9</v>
      </c>
      <c r="W29" s="15">
        <v>0.1</v>
      </c>
      <c r="X29" s="15">
        <v>700</v>
      </c>
      <c r="Y29" s="15">
        <v>1.8</v>
      </c>
      <c r="Z29" s="15">
        <v>105</v>
      </c>
      <c r="AA29" s="15">
        <v>15</v>
      </c>
      <c r="AB29" s="15">
        <v>11</v>
      </c>
      <c r="AC29" s="15">
        <v>70</v>
      </c>
      <c r="AD29" s="14" t="s">
        <v>104</v>
      </c>
      <c r="AE29" s="21">
        <v>3.1</v>
      </c>
      <c r="AF29" s="19" t="s">
        <v>79</v>
      </c>
      <c r="AG29" s="21">
        <v>1.5</v>
      </c>
      <c r="AH29" s="21">
        <v>2.9</v>
      </c>
      <c r="AI29" s="21">
        <v>250</v>
      </c>
      <c r="AJ29" s="21">
        <v>30</v>
      </c>
      <c r="AK29" s="21">
        <v>300</v>
      </c>
      <c r="AL29" s="21">
        <v>3</v>
      </c>
      <c r="AM29" s="21">
        <v>65</v>
      </c>
      <c r="AN29" s="21">
        <v>550</v>
      </c>
      <c r="AO29" s="21">
        <v>3500</v>
      </c>
      <c r="AP29" s="21">
        <v>70</v>
      </c>
      <c r="AQ29" s="21">
        <v>2</v>
      </c>
      <c r="AR29" s="19" t="s">
        <v>99</v>
      </c>
    </row>
    <row r="30" spans="1:44" s="4" customFormat="1" ht="62.25" customHeight="1">
      <c r="A30" s="6" t="s">
        <v>76</v>
      </c>
      <c r="B30" s="9" t="s">
        <v>106</v>
      </c>
      <c r="C30" s="16" t="s">
        <v>107</v>
      </c>
      <c r="D30" s="14" t="s">
        <v>84</v>
      </c>
      <c r="E30" s="14">
        <v>30</v>
      </c>
      <c r="F30" s="14" t="s">
        <v>92</v>
      </c>
      <c r="G30" s="14">
        <v>0.5</v>
      </c>
      <c r="H30" s="14">
        <v>250</v>
      </c>
      <c r="I30" s="16" t="s">
        <v>93</v>
      </c>
      <c r="J30" s="14">
        <v>4</v>
      </c>
      <c r="K30" s="16" t="s">
        <v>94</v>
      </c>
      <c r="L30" s="14" t="s">
        <v>95</v>
      </c>
      <c r="M30" s="14">
        <v>0.83</v>
      </c>
      <c r="N30" s="14">
        <v>28</v>
      </c>
      <c r="O30" s="14" t="s">
        <v>86</v>
      </c>
      <c r="P30" s="14" t="s">
        <v>96</v>
      </c>
      <c r="Q30" s="15">
        <v>40</v>
      </c>
      <c r="R30" s="15">
        <v>4.5</v>
      </c>
      <c r="S30" s="14" t="s">
        <v>103</v>
      </c>
      <c r="T30" s="15">
        <v>1.6</v>
      </c>
      <c r="U30" s="15">
        <v>5</v>
      </c>
      <c r="V30" s="15">
        <v>1.9</v>
      </c>
      <c r="W30" s="15">
        <v>0.1</v>
      </c>
      <c r="X30" s="15">
        <v>700</v>
      </c>
      <c r="Y30" s="15">
        <v>1.8</v>
      </c>
      <c r="Z30" s="15">
        <v>105</v>
      </c>
      <c r="AA30" s="15">
        <v>15</v>
      </c>
      <c r="AB30" s="15">
        <v>11</v>
      </c>
      <c r="AC30" s="15">
        <v>70</v>
      </c>
      <c r="AD30" s="14" t="s">
        <v>104</v>
      </c>
      <c r="AE30" s="21">
        <v>3.1</v>
      </c>
      <c r="AF30" s="19" t="s">
        <v>79</v>
      </c>
      <c r="AG30" s="21">
        <v>1.5</v>
      </c>
      <c r="AH30" s="21">
        <v>2.9</v>
      </c>
      <c r="AI30" s="21">
        <v>250</v>
      </c>
      <c r="AJ30" s="21">
        <v>30</v>
      </c>
      <c r="AK30" s="21">
        <v>300</v>
      </c>
      <c r="AL30" s="21">
        <v>3</v>
      </c>
      <c r="AM30" s="21">
        <v>65</v>
      </c>
      <c r="AN30" s="21">
        <v>550</v>
      </c>
      <c r="AO30" s="21">
        <v>3500</v>
      </c>
      <c r="AP30" s="21">
        <v>70</v>
      </c>
      <c r="AQ30" s="21">
        <v>2</v>
      </c>
      <c r="AR30" s="19" t="s">
        <v>99</v>
      </c>
    </row>
    <row r="31" spans="1:44" s="4" customFormat="1" ht="60.75" customHeight="1">
      <c r="A31" s="6" t="s">
        <v>76</v>
      </c>
      <c r="B31" s="9" t="s">
        <v>109</v>
      </c>
      <c r="C31" s="16" t="s">
        <v>107</v>
      </c>
      <c r="D31" s="14" t="s">
        <v>84</v>
      </c>
      <c r="E31" s="14">
        <v>30</v>
      </c>
      <c r="F31" s="14" t="s">
        <v>92</v>
      </c>
      <c r="G31" s="14">
        <v>0.5</v>
      </c>
      <c r="H31" s="14">
        <v>250</v>
      </c>
      <c r="I31" s="16" t="s">
        <v>93</v>
      </c>
      <c r="J31" s="14">
        <v>4</v>
      </c>
      <c r="K31" s="16" t="s">
        <v>94</v>
      </c>
      <c r="L31" s="14" t="s">
        <v>95</v>
      </c>
      <c r="M31" s="14">
        <v>0.83</v>
      </c>
      <c r="N31" s="14" t="s">
        <v>110</v>
      </c>
      <c r="O31" s="14" t="s">
        <v>86</v>
      </c>
      <c r="P31" s="14">
        <v>2700</v>
      </c>
      <c r="Q31" s="15">
        <v>45</v>
      </c>
      <c r="R31" s="15">
        <v>5</v>
      </c>
      <c r="S31" s="15">
        <v>450</v>
      </c>
      <c r="T31" s="15">
        <v>1.6</v>
      </c>
      <c r="U31" s="15">
        <v>7</v>
      </c>
      <c r="V31" s="15">
        <v>2</v>
      </c>
      <c r="W31" s="15">
        <v>0.1</v>
      </c>
      <c r="X31" s="15">
        <v>1300</v>
      </c>
      <c r="Y31" s="15">
        <v>1.7</v>
      </c>
      <c r="Z31" s="15">
        <v>155</v>
      </c>
      <c r="AA31" s="15">
        <v>15</v>
      </c>
      <c r="AB31" s="15">
        <v>11</v>
      </c>
      <c r="AC31" s="15">
        <v>70</v>
      </c>
      <c r="AD31" s="14" t="s">
        <v>104</v>
      </c>
      <c r="AE31" s="21">
        <v>3.1</v>
      </c>
      <c r="AF31" s="19" t="s">
        <v>79</v>
      </c>
      <c r="AG31" s="21">
        <v>1.5</v>
      </c>
      <c r="AH31" s="21">
        <v>2.9</v>
      </c>
      <c r="AI31" s="21">
        <v>250</v>
      </c>
      <c r="AJ31" s="21">
        <v>20</v>
      </c>
      <c r="AK31" s="21">
        <v>300</v>
      </c>
      <c r="AL31" s="21">
        <v>3</v>
      </c>
      <c r="AM31" s="21">
        <v>65</v>
      </c>
      <c r="AN31" s="21">
        <v>550</v>
      </c>
      <c r="AO31" s="21">
        <v>4000</v>
      </c>
      <c r="AP31" s="21">
        <v>85</v>
      </c>
      <c r="AQ31" s="21">
        <v>2</v>
      </c>
      <c r="AR31" s="19" t="s">
        <v>111</v>
      </c>
    </row>
    <row r="32" spans="1:44" s="4" customFormat="1" ht="60" customHeight="1">
      <c r="A32" s="5" t="s">
        <v>167</v>
      </c>
      <c r="B32" s="9" t="s">
        <v>77</v>
      </c>
      <c r="C32" s="16" t="s">
        <v>168</v>
      </c>
      <c r="D32" s="14" t="s">
        <v>79</v>
      </c>
      <c r="E32" s="14" t="s">
        <v>79</v>
      </c>
      <c r="F32" s="14">
        <v>40</v>
      </c>
      <c r="G32" s="14">
        <v>0.5</v>
      </c>
      <c r="H32" s="251" t="s">
        <v>79</v>
      </c>
      <c r="I32" s="14">
        <v>100</v>
      </c>
      <c r="J32" s="14">
        <v>4</v>
      </c>
      <c r="K32" s="14" t="s">
        <v>79</v>
      </c>
      <c r="L32" s="14" t="s">
        <v>79</v>
      </c>
      <c r="M32" s="14">
        <v>1.31</v>
      </c>
      <c r="N32" s="14">
        <v>0</v>
      </c>
      <c r="O32" s="14" t="s">
        <v>79</v>
      </c>
      <c r="P32" s="14" t="s">
        <v>80</v>
      </c>
      <c r="Q32" s="14">
        <v>6</v>
      </c>
      <c r="R32" s="14">
        <v>1.5</v>
      </c>
      <c r="S32" s="14">
        <v>80</v>
      </c>
      <c r="T32" s="14">
        <v>1.6</v>
      </c>
      <c r="U32" s="14">
        <v>3</v>
      </c>
      <c r="V32" s="14">
        <v>0.4</v>
      </c>
      <c r="W32" s="14">
        <v>0.1</v>
      </c>
      <c r="X32" s="14">
        <v>250</v>
      </c>
      <c r="Y32" s="14">
        <v>0.3</v>
      </c>
      <c r="Z32" s="14">
        <v>20</v>
      </c>
      <c r="AA32" s="14">
        <v>10</v>
      </c>
      <c r="AB32" s="14">
        <v>5</v>
      </c>
      <c r="AC32" s="14">
        <v>10</v>
      </c>
      <c r="AD32" s="14">
        <v>280</v>
      </c>
      <c r="AE32" s="19">
        <v>0.3</v>
      </c>
      <c r="AF32" s="19" t="s">
        <v>79</v>
      </c>
      <c r="AG32" s="19">
        <v>0.4</v>
      </c>
      <c r="AH32" s="19">
        <v>0.4</v>
      </c>
      <c r="AI32" s="19">
        <v>90</v>
      </c>
      <c r="AJ32" s="19">
        <v>11</v>
      </c>
      <c r="AK32" s="19">
        <v>80</v>
      </c>
      <c r="AL32" s="19" t="s">
        <v>81</v>
      </c>
      <c r="AM32" s="19">
        <v>10</v>
      </c>
      <c r="AN32" s="19">
        <v>160</v>
      </c>
      <c r="AO32" s="19">
        <v>750</v>
      </c>
      <c r="AP32" s="19">
        <v>15</v>
      </c>
      <c r="AQ32" s="19">
        <v>0.2</v>
      </c>
      <c r="AR32" s="19">
        <v>2.9</v>
      </c>
    </row>
    <row r="33" spans="1:44" s="4" customFormat="1" ht="60" customHeight="1">
      <c r="A33" s="5" t="s">
        <v>167</v>
      </c>
      <c r="B33" s="9" t="s">
        <v>82</v>
      </c>
      <c r="C33" s="16" t="s">
        <v>169</v>
      </c>
      <c r="D33" s="16" t="s">
        <v>84</v>
      </c>
      <c r="E33" s="16">
        <v>10</v>
      </c>
      <c r="F33" s="16" t="s">
        <v>85</v>
      </c>
      <c r="G33" s="16">
        <v>0.5</v>
      </c>
      <c r="H33" s="14" t="s">
        <v>79</v>
      </c>
      <c r="I33" s="16">
        <v>100</v>
      </c>
      <c r="J33" s="16">
        <v>4</v>
      </c>
      <c r="K33" s="16" t="s">
        <v>79</v>
      </c>
      <c r="L33" s="16" t="s">
        <v>79</v>
      </c>
      <c r="M33" s="16">
        <v>1.1399999999999999</v>
      </c>
      <c r="N33" s="14">
        <v>0</v>
      </c>
      <c r="O33" s="16" t="s">
        <v>86</v>
      </c>
      <c r="P33" s="16" t="s">
        <v>170</v>
      </c>
      <c r="Q33" s="16">
        <v>20</v>
      </c>
      <c r="R33" s="16">
        <v>1.5</v>
      </c>
      <c r="S33" s="16">
        <v>120</v>
      </c>
      <c r="T33" s="16">
        <v>1.6</v>
      </c>
      <c r="U33" s="16">
        <v>4</v>
      </c>
      <c r="V33" s="16">
        <v>0.6</v>
      </c>
      <c r="W33" s="16">
        <v>0.1</v>
      </c>
      <c r="X33" s="16">
        <v>250</v>
      </c>
      <c r="Y33" s="16">
        <v>0.6</v>
      </c>
      <c r="Z33" s="16">
        <v>20</v>
      </c>
      <c r="AA33" s="14">
        <v>15</v>
      </c>
      <c r="AB33" s="16">
        <v>6</v>
      </c>
      <c r="AC33" s="16">
        <v>12</v>
      </c>
      <c r="AD33" s="16">
        <v>450</v>
      </c>
      <c r="AE33" s="23">
        <v>1.7</v>
      </c>
      <c r="AF33" s="23" t="s">
        <v>79</v>
      </c>
      <c r="AG33" s="23">
        <v>0.7</v>
      </c>
      <c r="AH33" s="23">
        <v>0.6</v>
      </c>
      <c r="AI33" s="23">
        <v>90</v>
      </c>
      <c r="AJ33" s="23">
        <v>7</v>
      </c>
      <c r="AK33" s="23">
        <v>170</v>
      </c>
      <c r="AL33" s="23">
        <v>0.5</v>
      </c>
      <c r="AM33" s="23">
        <v>15</v>
      </c>
      <c r="AN33" s="23">
        <v>250</v>
      </c>
      <c r="AO33" s="23">
        <v>800</v>
      </c>
      <c r="AP33" s="23">
        <v>15</v>
      </c>
      <c r="AQ33" s="23">
        <v>1.1000000000000001</v>
      </c>
      <c r="AR33" s="23">
        <v>4.3</v>
      </c>
    </row>
    <row r="34" spans="1:44" s="4" customFormat="1" ht="60" customHeight="1">
      <c r="A34" s="5" t="s">
        <v>167</v>
      </c>
      <c r="B34" s="9" t="s">
        <v>88</v>
      </c>
      <c r="C34" s="16" t="s">
        <v>169</v>
      </c>
      <c r="D34" s="16" t="s">
        <v>84</v>
      </c>
      <c r="E34" s="16">
        <v>10</v>
      </c>
      <c r="F34" s="16" t="s">
        <v>85</v>
      </c>
      <c r="G34" s="16">
        <v>0.5</v>
      </c>
      <c r="H34" s="14" t="s">
        <v>79</v>
      </c>
      <c r="I34" s="16">
        <v>100</v>
      </c>
      <c r="J34" s="14">
        <v>4</v>
      </c>
      <c r="K34" s="16" t="s">
        <v>79</v>
      </c>
      <c r="L34" s="16" t="s">
        <v>79</v>
      </c>
      <c r="M34" s="14">
        <v>1.03</v>
      </c>
      <c r="N34" s="14">
        <v>0</v>
      </c>
      <c r="O34" s="16" t="s">
        <v>86</v>
      </c>
      <c r="P34" s="16" t="s">
        <v>87</v>
      </c>
      <c r="Q34" s="16">
        <v>20</v>
      </c>
      <c r="R34" s="16">
        <v>1.5</v>
      </c>
      <c r="S34" s="16">
        <v>120</v>
      </c>
      <c r="T34" s="16">
        <v>1.6</v>
      </c>
      <c r="U34" s="16">
        <v>4</v>
      </c>
      <c r="V34" s="16">
        <v>0.6</v>
      </c>
      <c r="W34" s="16">
        <v>0.1</v>
      </c>
      <c r="X34" s="16">
        <v>250</v>
      </c>
      <c r="Y34" s="16">
        <v>0.6</v>
      </c>
      <c r="Z34" s="16">
        <v>20</v>
      </c>
      <c r="AA34" s="14">
        <v>15</v>
      </c>
      <c r="AB34" s="16">
        <v>6</v>
      </c>
      <c r="AC34" s="16">
        <v>12</v>
      </c>
      <c r="AD34" s="16">
        <v>450</v>
      </c>
      <c r="AE34" s="23">
        <v>1.7</v>
      </c>
      <c r="AF34" s="23" t="s">
        <v>79</v>
      </c>
      <c r="AG34" s="23">
        <v>0.7</v>
      </c>
      <c r="AH34" s="23">
        <v>0.6</v>
      </c>
      <c r="AI34" s="23">
        <v>90</v>
      </c>
      <c r="AJ34" s="23">
        <v>7</v>
      </c>
      <c r="AK34" s="23">
        <v>170</v>
      </c>
      <c r="AL34" s="23">
        <v>0.5</v>
      </c>
      <c r="AM34" s="23">
        <v>15</v>
      </c>
      <c r="AN34" s="23">
        <v>250</v>
      </c>
      <c r="AO34" s="23">
        <v>800</v>
      </c>
      <c r="AP34" s="23">
        <v>15</v>
      </c>
      <c r="AQ34" s="23">
        <v>1.1000000000000001</v>
      </c>
      <c r="AR34" s="23">
        <v>4.3</v>
      </c>
    </row>
    <row r="35" spans="1:44" s="4" customFormat="1" ht="60" customHeight="1">
      <c r="A35" s="5" t="s">
        <v>167</v>
      </c>
      <c r="B35" s="9" t="s">
        <v>112</v>
      </c>
      <c r="C35" s="16" t="s">
        <v>169</v>
      </c>
      <c r="D35" s="14" t="s">
        <v>84</v>
      </c>
      <c r="E35" s="14">
        <v>10</v>
      </c>
      <c r="F35" s="14" t="s">
        <v>85</v>
      </c>
      <c r="G35" s="14">
        <v>0.5</v>
      </c>
      <c r="H35" s="14">
        <v>250</v>
      </c>
      <c r="I35" s="16" t="s">
        <v>79</v>
      </c>
      <c r="J35" s="14">
        <v>4</v>
      </c>
      <c r="K35" s="14" t="s">
        <v>79</v>
      </c>
      <c r="L35" s="14" t="s">
        <v>95</v>
      </c>
      <c r="M35" s="14">
        <v>0.97</v>
      </c>
      <c r="N35" s="14">
        <v>0</v>
      </c>
      <c r="O35" s="14" t="s">
        <v>86</v>
      </c>
      <c r="P35" s="14">
        <v>1300</v>
      </c>
      <c r="Q35" s="14">
        <v>20</v>
      </c>
      <c r="R35" s="14">
        <v>1.5</v>
      </c>
      <c r="S35" s="14">
        <v>120</v>
      </c>
      <c r="T35" s="14">
        <v>1.6</v>
      </c>
      <c r="U35" s="14">
        <v>4</v>
      </c>
      <c r="V35" s="14">
        <v>0.6</v>
      </c>
      <c r="W35" s="14">
        <v>0.1</v>
      </c>
      <c r="X35" s="14">
        <v>250</v>
      </c>
      <c r="Y35" s="14">
        <v>0.6</v>
      </c>
      <c r="Z35" s="14">
        <v>20</v>
      </c>
      <c r="AA35" s="14">
        <v>15</v>
      </c>
      <c r="AB35" s="14">
        <v>6</v>
      </c>
      <c r="AC35" s="14">
        <v>12</v>
      </c>
      <c r="AD35" s="14">
        <v>450</v>
      </c>
      <c r="AE35" s="19">
        <v>1.7</v>
      </c>
      <c r="AF35" s="19" t="s">
        <v>79</v>
      </c>
      <c r="AG35" s="19">
        <v>0.7</v>
      </c>
      <c r="AH35" s="19">
        <v>0.6</v>
      </c>
      <c r="AI35" s="19">
        <v>90</v>
      </c>
      <c r="AJ35" s="19">
        <v>7</v>
      </c>
      <c r="AK35" s="19">
        <v>170</v>
      </c>
      <c r="AL35" s="19">
        <v>0.5</v>
      </c>
      <c r="AM35" s="19">
        <v>15</v>
      </c>
      <c r="AN35" s="19">
        <v>250</v>
      </c>
      <c r="AO35" s="19">
        <v>800</v>
      </c>
      <c r="AP35" s="19">
        <v>15</v>
      </c>
      <c r="AQ35" s="19">
        <v>1.1000000000000001</v>
      </c>
      <c r="AR35" s="19">
        <v>4.3</v>
      </c>
    </row>
    <row r="36" spans="1:44" s="4" customFormat="1" ht="60" customHeight="1">
      <c r="A36" s="5" t="s">
        <v>167</v>
      </c>
      <c r="B36" s="9" t="s">
        <v>113</v>
      </c>
      <c r="C36" s="16" t="s">
        <v>169</v>
      </c>
      <c r="D36" s="14" t="s">
        <v>84</v>
      </c>
      <c r="E36" s="14">
        <v>10</v>
      </c>
      <c r="F36" s="14" t="s">
        <v>85</v>
      </c>
      <c r="G36" s="14">
        <v>0.5</v>
      </c>
      <c r="H36" s="14">
        <v>250</v>
      </c>
      <c r="I36" s="16" t="s">
        <v>79</v>
      </c>
      <c r="J36" s="14">
        <v>4</v>
      </c>
      <c r="K36" s="14" t="s">
        <v>79</v>
      </c>
      <c r="L36" s="14" t="s">
        <v>95</v>
      </c>
      <c r="M36" s="14">
        <v>0.9</v>
      </c>
      <c r="N36" s="14">
        <v>0</v>
      </c>
      <c r="O36" s="14" t="s">
        <v>86</v>
      </c>
      <c r="P36" s="14">
        <v>1300</v>
      </c>
      <c r="Q36" s="14">
        <v>20</v>
      </c>
      <c r="R36" s="14">
        <v>1.5</v>
      </c>
      <c r="S36" s="14">
        <v>120</v>
      </c>
      <c r="T36" s="14">
        <v>1.6</v>
      </c>
      <c r="U36" s="14">
        <v>4</v>
      </c>
      <c r="V36" s="14">
        <v>0.6</v>
      </c>
      <c r="W36" s="14">
        <v>0.1</v>
      </c>
      <c r="X36" s="14">
        <v>250</v>
      </c>
      <c r="Y36" s="14">
        <v>0.6</v>
      </c>
      <c r="Z36" s="14">
        <v>20</v>
      </c>
      <c r="AA36" s="14">
        <v>15</v>
      </c>
      <c r="AB36" s="14">
        <v>6</v>
      </c>
      <c r="AC36" s="14">
        <v>12</v>
      </c>
      <c r="AD36" s="14">
        <v>450</v>
      </c>
      <c r="AE36" s="19">
        <v>1.7</v>
      </c>
      <c r="AF36" s="19" t="s">
        <v>79</v>
      </c>
      <c r="AG36" s="19">
        <v>0.7</v>
      </c>
      <c r="AH36" s="19">
        <v>0.6</v>
      </c>
      <c r="AI36" s="19">
        <v>90</v>
      </c>
      <c r="AJ36" s="19">
        <v>7</v>
      </c>
      <c r="AK36" s="19">
        <v>170</v>
      </c>
      <c r="AL36" s="19">
        <v>0.5</v>
      </c>
      <c r="AM36" s="19">
        <v>15</v>
      </c>
      <c r="AN36" s="19">
        <v>250</v>
      </c>
      <c r="AO36" s="19">
        <v>800</v>
      </c>
      <c r="AP36" s="19">
        <v>15</v>
      </c>
      <c r="AQ36" s="19">
        <v>1.1000000000000001</v>
      </c>
      <c r="AR36" s="19">
        <v>4.3</v>
      </c>
    </row>
    <row r="37" spans="1:44" s="4" customFormat="1" ht="60.75" customHeight="1">
      <c r="A37" s="5" t="s">
        <v>167</v>
      </c>
      <c r="B37" s="9" t="s">
        <v>114</v>
      </c>
      <c r="C37" s="14" t="s">
        <v>171</v>
      </c>
      <c r="D37" s="14" t="s">
        <v>84</v>
      </c>
      <c r="E37" s="14">
        <v>14</v>
      </c>
      <c r="F37" s="14" t="s">
        <v>92</v>
      </c>
      <c r="G37" s="14">
        <v>0.5</v>
      </c>
      <c r="H37" s="14">
        <v>250</v>
      </c>
      <c r="I37" s="16" t="s">
        <v>79</v>
      </c>
      <c r="J37" s="14">
        <v>4</v>
      </c>
      <c r="K37" s="14" t="s">
        <v>79</v>
      </c>
      <c r="L37" s="14" t="s">
        <v>95</v>
      </c>
      <c r="M37" s="14">
        <v>0.86</v>
      </c>
      <c r="N37" s="14">
        <v>0</v>
      </c>
      <c r="O37" s="14" t="s">
        <v>86</v>
      </c>
      <c r="P37" s="14">
        <v>1600</v>
      </c>
      <c r="Q37" s="14">
        <v>25</v>
      </c>
      <c r="R37" s="14">
        <v>1.5</v>
      </c>
      <c r="S37" s="14">
        <v>140</v>
      </c>
      <c r="T37" s="14">
        <v>1.6</v>
      </c>
      <c r="U37" s="14">
        <v>4</v>
      </c>
      <c r="V37" s="14">
        <v>0.7</v>
      </c>
      <c r="W37" s="14">
        <v>0.1</v>
      </c>
      <c r="X37" s="14">
        <v>300</v>
      </c>
      <c r="Y37" s="14">
        <v>0.7</v>
      </c>
      <c r="Z37" s="14">
        <v>30</v>
      </c>
      <c r="AA37" s="14">
        <v>15</v>
      </c>
      <c r="AB37" s="14">
        <v>9</v>
      </c>
      <c r="AC37" s="14">
        <v>20</v>
      </c>
      <c r="AD37" s="14">
        <v>800</v>
      </c>
      <c r="AE37" s="19">
        <v>2</v>
      </c>
      <c r="AF37" s="19" t="s">
        <v>79</v>
      </c>
      <c r="AG37" s="20">
        <v>1</v>
      </c>
      <c r="AH37" s="19">
        <v>1</v>
      </c>
      <c r="AI37" s="19">
        <v>90</v>
      </c>
      <c r="AJ37" s="19">
        <v>7</v>
      </c>
      <c r="AK37" s="19">
        <v>230</v>
      </c>
      <c r="AL37" s="19">
        <v>1</v>
      </c>
      <c r="AM37" s="19">
        <v>20</v>
      </c>
      <c r="AN37" s="19">
        <v>440</v>
      </c>
      <c r="AO37" s="19">
        <v>1100</v>
      </c>
      <c r="AP37" s="19">
        <v>20</v>
      </c>
      <c r="AQ37" s="19">
        <v>1.3</v>
      </c>
      <c r="AR37" s="19">
        <v>5.5</v>
      </c>
    </row>
    <row r="38" spans="1:44" s="4" customFormat="1" ht="60.75" customHeight="1">
      <c r="A38" s="5" t="s">
        <v>167</v>
      </c>
      <c r="B38" s="9" t="s">
        <v>116</v>
      </c>
      <c r="C38" s="14" t="s">
        <v>171</v>
      </c>
      <c r="D38" s="14" t="s">
        <v>84</v>
      </c>
      <c r="E38" s="14">
        <v>14</v>
      </c>
      <c r="F38" s="14" t="s">
        <v>92</v>
      </c>
      <c r="G38" s="14">
        <v>0.5</v>
      </c>
      <c r="H38" s="14">
        <v>250</v>
      </c>
      <c r="I38" s="16" t="s">
        <v>79</v>
      </c>
      <c r="J38" s="14">
        <v>4</v>
      </c>
      <c r="K38" s="14" t="s">
        <v>79</v>
      </c>
      <c r="L38" s="14" t="s">
        <v>95</v>
      </c>
      <c r="M38" s="14">
        <v>0.85</v>
      </c>
      <c r="N38" s="14">
        <v>0</v>
      </c>
      <c r="O38" s="14" t="s">
        <v>86</v>
      </c>
      <c r="P38" s="14">
        <v>1600</v>
      </c>
      <c r="Q38" s="14">
        <v>25</v>
      </c>
      <c r="R38" s="14">
        <v>1.5</v>
      </c>
      <c r="S38" s="14">
        <v>140</v>
      </c>
      <c r="T38" s="14">
        <v>1.6</v>
      </c>
      <c r="U38" s="14">
        <v>4</v>
      </c>
      <c r="V38" s="14">
        <v>0.7</v>
      </c>
      <c r="W38" s="14">
        <v>0.1</v>
      </c>
      <c r="X38" s="14">
        <v>300</v>
      </c>
      <c r="Y38" s="14">
        <v>0.7</v>
      </c>
      <c r="Z38" s="14">
        <v>30</v>
      </c>
      <c r="AA38" s="14">
        <v>15</v>
      </c>
      <c r="AB38" s="14">
        <v>9</v>
      </c>
      <c r="AC38" s="14">
        <v>20</v>
      </c>
      <c r="AD38" s="14">
        <v>800</v>
      </c>
      <c r="AE38" s="19">
        <v>2</v>
      </c>
      <c r="AF38" s="19" t="s">
        <v>79</v>
      </c>
      <c r="AG38" s="20">
        <v>1</v>
      </c>
      <c r="AH38" s="19">
        <v>1</v>
      </c>
      <c r="AI38" s="19">
        <v>90</v>
      </c>
      <c r="AJ38" s="19">
        <v>7</v>
      </c>
      <c r="AK38" s="19">
        <v>230</v>
      </c>
      <c r="AL38" s="19">
        <v>1</v>
      </c>
      <c r="AM38" s="19">
        <v>20</v>
      </c>
      <c r="AN38" s="19">
        <v>440</v>
      </c>
      <c r="AO38" s="19">
        <v>1100</v>
      </c>
      <c r="AP38" s="19">
        <v>20</v>
      </c>
      <c r="AQ38" s="19">
        <v>1.3</v>
      </c>
      <c r="AR38" s="19">
        <v>5.5</v>
      </c>
    </row>
    <row r="39" spans="1:44" s="4" customFormat="1" ht="60.75" customHeight="1">
      <c r="A39" s="5" t="s">
        <v>167</v>
      </c>
      <c r="B39" s="9" t="s">
        <v>117</v>
      </c>
      <c r="C39" s="14" t="s">
        <v>171</v>
      </c>
      <c r="D39" s="14" t="s">
        <v>84</v>
      </c>
      <c r="E39" s="14">
        <v>14</v>
      </c>
      <c r="F39" s="14" t="s">
        <v>92</v>
      </c>
      <c r="G39" s="14">
        <v>0.5</v>
      </c>
      <c r="H39" s="14">
        <v>250</v>
      </c>
      <c r="I39" s="16" t="s">
        <v>79</v>
      </c>
      <c r="J39" s="14">
        <v>4</v>
      </c>
      <c r="K39" s="14" t="s">
        <v>79</v>
      </c>
      <c r="L39" s="14" t="s">
        <v>95</v>
      </c>
      <c r="M39" s="14">
        <v>0.89</v>
      </c>
      <c r="N39" s="14">
        <v>0</v>
      </c>
      <c r="O39" s="14" t="s">
        <v>86</v>
      </c>
      <c r="P39" s="14">
        <v>1600</v>
      </c>
      <c r="Q39" s="14">
        <v>25</v>
      </c>
      <c r="R39" s="14">
        <v>1.5</v>
      </c>
      <c r="S39" s="14">
        <v>140</v>
      </c>
      <c r="T39" s="14">
        <v>1.6</v>
      </c>
      <c r="U39" s="14">
        <v>4</v>
      </c>
      <c r="V39" s="14">
        <v>0.7</v>
      </c>
      <c r="W39" s="14">
        <v>0.1</v>
      </c>
      <c r="X39" s="14">
        <v>300</v>
      </c>
      <c r="Y39" s="14">
        <v>0.7</v>
      </c>
      <c r="Z39" s="14">
        <v>30</v>
      </c>
      <c r="AA39" s="14">
        <v>15</v>
      </c>
      <c r="AB39" s="14">
        <v>9</v>
      </c>
      <c r="AC39" s="14">
        <v>20</v>
      </c>
      <c r="AD39" s="14">
        <v>800</v>
      </c>
      <c r="AE39" s="19">
        <v>2</v>
      </c>
      <c r="AF39" s="19" t="s">
        <v>79</v>
      </c>
      <c r="AG39" s="20">
        <v>1</v>
      </c>
      <c r="AH39" s="19">
        <v>1</v>
      </c>
      <c r="AI39" s="19">
        <v>120</v>
      </c>
      <c r="AJ39" s="19">
        <v>7</v>
      </c>
      <c r="AK39" s="19">
        <v>230</v>
      </c>
      <c r="AL39" s="19">
        <v>1</v>
      </c>
      <c r="AM39" s="19">
        <v>20</v>
      </c>
      <c r="AN39" s="19">
        <v>440</v>
      </c>
      <c r="AO39" s="19">
        <v>1100</v>
      </c>
      <c r="AP39" s="19">
        <v>20</v>
      </c>
      <c r="AQ39" s="19">
        <v>1.3</v>
      </c>
      <c r="AR39" s="19">
        <v>5.5</v>
      </c>
    </row>
    <row r="40" spans="1:44" s="4" customFormat="1" ht="60" customHeight="1">
      <c r="A40" s="5" t="s">
        <v>167</v>
      </c>
      <c r="B40" s="10" t="s">
        <v>118</v>
      </c>
      <c r="C40" s="14" t="s">
        <v>172</v>
      </c>
      <c r="D40" s="14" t="s">
        <v>84</v>
      </c>
      <c r="E40" s="14">
        <v>16</v>
      </c>
      <c r="F40" s="14" t="s">
        <v>92</v>
      </c>
      <c r="G40" s="14">
        <v>0.5</v>
      </c>
      <c r="H40" s="14">
        <v>250</v>
      </c>
      <c r="I40" s="16" t="s">
        <v>79</v>
      </c>
      <c r="J40" s="14">
        <v>4</v>
      </c>
      <c r="K40" s="14" t="s">
        <v>79</v>
      </c>
      <c r="L40" s="14" t="s">
        <v>95</v>
      </c>
      <c r="M40" s="14">
        <v>0.91</v>
      </c>
      <c r="N40" s="14">
        <v>0</v>
      </c>
      <c r="O40" s="14" t="s">
        <v>86</v>
      </c>
      <c r="P40" s="14" t="s">
        <v>173</v>
      </c>
      <c r="Q40" s="14">
        <v>25</v>
      </c>
      <c r="R40" s="14">
        <v>2.5</v>
      </c>
      <c r="S40" s="14">
        <v>200</v>
      </c>
      <c r="T40" s="14">
        <v>1.6</v>
      </c>
      <c r="U40" s="14">
        <v>4</v>
      </c>
      <c r="V40" s="14">
        <v>1</v>
      </c>
      <c r="W40" s="14">
        <v>0.1</v>
      </c>
      <c r="X40" s="14">
        <v>400</v>
      </c>
      <c r="Y40" s="14">
        <v>1</v>
      </c>
      <c r="Z40" s="14">
        <v>45</v>
      </c>
      <c r="AA40" s="14">
        <v>15</v>
      </c>
      <c r="AB40" s="14">
        <v>9</v>
      </c>
      <c r="AC40" s="14">
        <v>30</v>
      </c>
      <c r="AD40" s="14">
        <v>800</v>
      </c>
      <c r="AE40" s="19">
        <v>2.6</v>
      </c>
      <c r="AF40" s="19" t="s">
        <v>79</v>
      </c>
      <c r="AG40" s="20">
        <v>1</v>
      </c>
      <c r="AH40" s="19">
        <v>1.5</v>
      </c>
      <c r="AI40" s="19">
        <v>120</v>
      </c>
      <c r="AJ40" s="19">
        <v>11</v>
      </c>
      <c r="AK40" s="19">
        <v>230</v>
      </c>
      <c r="AL40" s="19">
        <v>1.5</v>
      </c>
      <c r="AM40" s="19">
        <v>30</v>
      </c>
      <c r="AN40" s="19">
        <v>440</v>
      </c>
      <c r="AO40" s="19">
        <v>1800</v>
      </c>
      <c r="AP40" s="19">
        <v>35</v>
      </c>
      <c r="AQ40" s="19">
        <v>1.7</v>
      </c>
      <c r="AR40" s="19">
        <v>7.4</v>
      </c>
    </row>
    <row r="41" spans="1:44" s="4" customFormat="1" ht="60" customHeight="1">
      <c r="A41" s="5" t="s">
        <v>167</v>
      </c>
      <c r="B41" s="10" t="s">
        <v>121</v>
      </c>
      <c r="C41" s="14" t="s">
        <v>172</v>
      </c>
      <c r="D41" s="14" t="s">
        <v>84</v>
      </c>
      <c r="E41" s="14">
        <v>16</v>
      </c>
      <c r="F41" s="14" t="s">
        <v>92</v>
      </c>
      <c r="G41" s="14">
        <v>0.5</v>
      </c>
      <c r="H41" s="14">
        <v>250</v>
      </c>
      <c r="I41" s="16" t="s">
        <v>79</v>
      </c>
      <c r="J41" s="14">
        <v>4</v>
      </c>
      <c r="K41" s="14" t="s">
        <v>79</v>
      </c>
      <c r="L41" s="14" t="s">
        <v>95</v>
      </c>
      <c r="M41" s="14">
        <v>0.92</v>
      </c>
      <c r="N41" s="14">
        <v>0</v>
      </c>
      <c r="O41" s="14" t="s">
        <v>86</v>
      </c>
      <c r="P41" s="14" t="s">
        <v>173</v>
      </c>
      <c r="Q41" s="14">
        <v>25</v>
      </c>
      <c r="R41" s="14">
        <v>2.5</v>
      </c>
      <c r="S41" s="14">
        <v>200</v>
      </c>
      <c r="T41" s="14">
        <v>1.6</v>
      </c>
      <c r="U41" s="14">
        <v>4</v>
      </c>
      <c r="V41" s="14">
        <v>1</v>
      </c>
      <c r="W41" s="14">
        <v>0.1</v>
      </c>
      <c r="X41" s="14">
        <v>400</v>
      </c>
      <c r="Y41" s="14">
        <v>1</v>
      </c>
      <c r="Z41" s="14">
        <v>45</v>
      </c>
      <c r="AA41" s="14">
        <v>15</v>
      </c>
      <c r="AB41" s="14">
        <v>9</v>
      </c>
      <c r="AC41" s="14">
        <v>30</v>
      </c>
      <c r="AD41" s="14">
        <v>800</v>
      </c>
      <c r="AE41" s="19">
        <v>2.6</v>
      </c>
      <c r="AF41" s="19" t="s">
        <v>79</v>
      </c>
      <c r="AG41" s="20">
        <v>1</v>
      </c>
      <c r="AH41" s="19">
        <v>1.5</v>
      </c>
      <c r="AI41" s="19">
        <v>120</v>
      </c>
      <c r="AJ41" s="19">
        <v>11</v>
      </c>
      <c r="AK41" s="19">
        <v>230</v>
      </c>
      <c r="AL41" s="19">
        <v>1.5</v>
      </c>
      <c r="AM41" s="19">
        <v>30</v>
      </c>
      <c r="AN41" s="19">
        <v>440</v>
      </c>
      <c r="AO41" s="19">
        <v>1800</v>
      </c>
      <c r="AP41" s="19">
        <v>35</v>
      </c>
      <c r="AQ41" s="19">
        <v>1.7</v>
      </c>
      <c r="AR41" s="19">
        <v>7.4</v>
      </c>
    </row>
    <row r="42" spans="1:44" s="4" customFormat="1" ht="60" customHeight="1">
      <c r="A42" s="5" t="s">
        <v>167</v>
      </c>
      <c r="B42" s="10" t="s">
        <v>122</v>
      </c>
      <c r="C42" s="14" t="s">
        <v>172</v>
      </c>
      <c r="D42" s="14" t="s">
        <v>84</v>
      </c>
      <c r="E42" s="14">
        <v>16</v>
      </c>
      <c r="F42" s="14" t="s">
        <v>92</v>
      </c>
      <c r="G42" s="14">
        <v>0.5</v>
      </c>
      <c r="H42" s="14">
        <v>250</v>
      </c>
      <c r="I42" s="16" t="s">
        <v>79</v>
      </c>
      <c r="J42" s="14">
        <v>4</v>
      </c>
      <c r="K42" s="14" t="s">
        <v>79</v>
      </c>
      <c r="L42" s="14" t="s">
        <v>95</v>
      </c>
      <c r="M42" s="14">
        <v>0.92</v>
      </c>
      <c r="N42" s="14">
        <v>0</v>
      </c>
      <c r="O42" s="14" t="s">
        <v>86</v>
      </c>
      <c r="P42" s="14" t="s">
        <v>173</v>
      </c>
      <c r="Q42" s="14">
        <v>25</v>
      </c>
      <c r="R42" s="14">
        <v>2.5</v>
      </c>
      <c r="S42" s="14">
        <v>200</v>
      </c>
      <c r="T42" s="14">
        <v>1.6</v>
      </c>
      <c r="U42" s="14">
        <v>4</v>
      </c>
      <c r="V42" s="14">
        <v>1</v>
      </c>
      <c r="W42" s="14">
        <v>0.1</v>
      </c>
      <c r="X42" s="14">
        <v>400</v>
      </c>
      <c r="Y42" s="14">
        <v>1</v>
      </c>
      <c r="Z42" s="14">
        <v>45</v>
      </c>
      <c r="AA42" s="14">
        <v>15</v>
      </c>
      <c r="AB42" s="14">
        <v>9</v>
      </c>
      <c r="AC42" s="14">
        <v>30</v>
      </c>
      <c r="AD42" s="14">
        <v>800</v>
      </c>
      <c r="AE42" s="19">
        <v>2.6</v>
      </c>
      <c r="AF42" s="19" t="s">
        <v>79</v>
      </c>
      <c r="AG42" s="20">
        <v>1</v>
      </c>
      <c r="AH42" s="19">
        <v>1.5</v>
      </c>
      <c r="AI42" s="19">
        <v>120</v>
      </c>
      <c r="AJ42" s="19">
        <v>11</v>
      </c>
      <c r="AK42" s="19">
        <v>230</v>
      </c>
      <c r="AL42" s="19">
        <v>1.5</v>
      </c>
      <c r="AM42" s="19">
        <v>30</v>
      </c>
      <c r="AN42" s="19">
        <v>440</v>
      </c>
      <c r="AO42" s="19">
        <v>1800</v>
      </c>
      <c r="AP42" s="19">
        <v>35</v>
      </c>
      <c r="AQ42" s="19">
        <v>1.7</v>
      </c>
      <c r="AR42" s="19">
        <v>7.4</v>
      </c>
    </row>
    <row r="43" spans="1:44" s="4" customFormat="1" ht="60" customHeight="1">
      <c r="A43" s="5" t="s">
        <v>167</v>
      </c>
      <c r="B43" s="10" t="s">
        <v>123</v>
      </c>
      <c r="C43" s="14" t="s">
        <v>172</v>
      </c>
      <c r="D43" s="14" t="s">
        <v>84</v>
      </c>
      <c r="E43" s="14">
        <v>16</v>
      </c>
      <c r="F43" s="14" t="s">
        <v>92</v>
      </c>
      <c r="G43" s="14">
        <v>0.5</v>
      </c>
      <c r="H43" s="14">
        <v>250</v>
      </c>
      <c r="I43" s="16" t="s">
        <v>79</v>
      </c>
      <c r="J43" s="14">
        <v>4</v>
      </c>
      <c r="K43" s="14" t="s">
        <v>79</v>
      </c>
      <c r="L43" s="14" t="s">
        <v>95</v>
      </c>
      <c r="M43" s="14">
        <v>0.91</v>
      </c>
      <c r="N43" s="14">
        <v>0</v>
      </c>
      <c r="O43" s="14" t="s">
        <v>86</v>
      </c>
      <c r="P43" s="14" t="s">
        <v>173</v>
      </c>
      <c r="Q43" s="14">
        <v>25</v>
      </c>
      <c r="R43" s="14">
        <v>2.5</v>
      </c>
      <c r="S43" s="14">
        <v>200</v>
      </c>
      <c r="T43" s="14">
        <v>1.6</v>
      </c>
      <c r="U43" s="14">
        <v>4</v>
      </c>
      <c r="V43" s="14">
        <v>1</v>
      </c>
      <c r="W43" s="14">
        <v>0.1</v>
      </c>
      <c r="X43" s="14">
        <v>400</v>
      </c>
      <c r="Y43" s="14">
        <v>1</v>
      </c>
      <c r="Z43" s="14">
        <v>45</v>
      </c>
      <c r="AA43" s="14">
        <v>15</v>
      </c>
      <c r="AB43" s="14">
        <v>9</v>
      </c>
      <c r="AC43" s="14">
        <v>30</v>
      </c>
      <c r="AD43" s="14">
        <v>800</v>
      </c>
      <c r="AE43" s="19">
        <v>2.6</v>
      </c>
      <c r="AF43" s="19" t="s">
        <v>79</v>
      </c>
      <c r="AG43" s="20">
        <v>1</v>
      </c>
      <c r="AH43" s="19">
        <v>1.5</v>
      </c>
      <c r="AI43" s="19">
        <v>120</v>
      </c>
      <c r="AJ43" s="19">
        <v>11</v>
      </c>
      <c r="AK43" s="19">
        <v>230</v>
      </c>
      <c r="AL43" s="19">
        <v>1.5</v>
      </c>
      <c r="AM43" s="19">
        <v>30</v>
      </c>
      <c r="AN43" s="19">
        <v>440</v>
      </c>
      <c r="AO43" s="19">
        <v>1800</v>
      </c>
      <c r="AP43" s="19">
        <v>35</v>
      </c>
      <c r="AQ43" s="19">
        <v>1.7</v>
      </c>
      <c r="AR43" s="19">
        <v>7.4</v>
      </c>
    </row>
    <row r="44" spans="1:44" s="4" customFormat="1" ht="61.5" customHeight="1">
      <c r="A44" s="5" t="s">
        <v>167</v>
      </c>
      <c r="B44" s="10" t="s">
        <v>124</v>
      </c>
      <c r="C44" s="14" t="s">
        <v>174</v>
      </c>
      <c r="D44" s="14" t="s">
        <v>84</v>
      </c>
      <c r="E44" s="14">
        <v>19</v>
      </c>
      <c r="F44" s="14" t="s">
        <v>92</v>
      </c>
      <c r="G44" s="14">
        <v>0.5</v>
      </c>
      <c r="H44" s="14">
        <v>250</v>
      </c>
      <c r="I44" s="16" t="s">
        <v>79</v>
      </c>
      <c r="J44" s="14">
        <v>4</v>
      </c>
      <c r="K44" s="14" t="s">
        <v>79</v>
      </c>
      <c r="L44" s="14" t="s">
        <v>95</v>
      </c>
      <c r="M44" s="14">
        <v>0.91</v>
      </c>
      <c r="N44" s="14">
        <v>0</v>
      </c>
      <c r="O44" s="14" t="s">
        <v>86</v>
      </c>
      <c r="P44" s="14">
        <v>2100</v>
      </c>
      <c r="Q44" s="14">
        <v>35</v>
      </c>
      <c r="R44" s="14">
        <v>3.5</v>
      </c>
      <c r="S44" s="14">
        <v>270</v>
      </c>
      <c r="T44" s="14">
        <v>1.6</v>
      </c>
      <c r="U44" s="14">
        <v>5</v>
      </c>
      <c r="V44" s="14">
        <v>1.4</v>
      </c>
      <c r="W44" s="14">
        <v>0.1</v>
      </c>
      <c r="X44" s="14">
        <v>600</v>
      </c>
      <c r="Y44" s="14">
        <v>1.4</v>
      </c>
      <c r="Z44" s="14">
        <v>70</v>
      </c>
      <c r="AA44" s="14">
        <v>15</v>
      </c>
      <c r="AB44" s="14">
        <v>13</v>
      </c>
      <c r="AC44" s="14">
        <v>45</v>
      </c>
      <c r="AD44" s="14">
        <v>1150</v>
      </c>
      <c r="AE44" s="19">
        <v>3.1</v>
      </c>
      <c r="AF44" s="19" t="s">
        <v>79</v>
      </c>
      <c r="AG44" s="19">
        <v>1.3</v>
      </c>
      <c r="AH44" s="19">
        <v>2.2000000000000002</v>
      </c>
      <c r="AI44" s="19">
        <v>120</v>
      </c>
      <c r="AJ44" s="19">
        <v>11</v>
      </c>
      <c r="AK44" s="19">
        <v>300</v>
      </c>
      <c r="AL44" s="19">
        <v>2</v>
      </c>
      <c r="AM44" s="19">
        <v>45</v>
      </c>
      <c r="AN44" s="19">
        <v>640</v>
      </c>
      <c r="AO44" s="19">
        <v>2700</v>
      </c>
      <c r="AP44" s="19">
        <v>55</v>
      </c>
      <c r="AQ44" s="19">
        <v>2</v>
      </c>
      <c r="AR44" s="19">
        <v>10.7</v>
      </c>
    </row>
    <row r="45" spans="1:44" s="4" customFormat="1" ht="61.5" customHeight="1">
      <c r="A45" s="5" t="s">
        <v>167</v>
      </c>
      <c r="B45" s="10" t="s">
        <v>126</v>
      </c>
      <c r="C45" s="14" t="s">
        <v>174</v>
      </c>
      <c r="D45" s="14" t="s">
        <v>84</v>
      </c>
      <c r="E45" s="14">
        <v>19</v>
      </c>
      <c r="F45" s="14" t="s">
        <v>92</v>
      </c>
      <c r="G45" s="14">
        <v>0.5</v>
      </c>
      <c r="H45" s="14">
        <v>250</v>
      </c>
      <c r="I45" s="16" t="s">
        <v>79</v>
      </c>
      <c r="J45" s="14">
        <v>4</v>
      </c>
      <c r="K45" s="14" t="s">
        <v>79</v>
      </c>
      <c r="L45" s="14" t="s">
        <v>95</v>
      </c>
      <c r="M45" s="14">
        <v>0.9</v>
      </c>
      <c r="N45" s="14">
        <v>0</v>
      </c>
      <c r="O45" s="14" t="s">
        <v>86</v>
      </c>
      <c r="P45" s="14">
        <v>2100</v>
      </c>
      <c r="Q45" s="14">
        <v>35</v>
      </c>
      <c r="R45" s="14">
        <v>3.5</v>
      </c>
      <c r="S45" s="14">
        <v>270</v>
      </c>
      <c r="T45" s="14">
        <v>1.6</v>
      </c>
      <c r="U45" s="14">
        <v>5</v>
      </c>
      <c r="V45" s="14">
        <v>1.4</v>
      </c>
      <c r="W45" s="14">
        <v>0.1</v>
      </c>
      <c r="X45" s="14">
        <v>600</v>
      </c>
      <c r="Y45" s="14">
        <v>1.4</v>
      </c>
      <c r="Z45" s="14">
        <v>70</v>
      </c>
      <c r="AA45" s="14">
        <v>15</v>
      </c>
      <c r="AB45" s="14">
        <v>13</v>
      </c>
      <c r="AC45" s="14">
        <v>45</v>
      </c>
      <c r="AD45" s="14">
        <v>1150</v>
      </c>
      <c r="AE45" s="19">
        <v>3.1</v>
      </c>
      <c r="AF45" s="19" t="s">
        <v>79</v>
      </c>
      <c r="AG45" s="19">
        <v>1.3</v>
      </c>
      <c r="AH45" s="19">
        <v>2.2000000000000002</v>
      </c>
      <c r="AI45" s="19">
        <v>120</v>
      </c>
      <c r="AJ45" s="19">
        <v>11</v>
      </c>
      <c r="AK45" s="19">
        <v>300</v>
      </c>
      <c r="AL45" s="19">
        <v>2</v>
      </c>
      <c r="AM45" s="19">
        <v>45</v>
      </c>
      <c r="AN45" s="19">
        <v>640</v>
      </c>
      <c r="AO45" s="19">
        <v>2700</v>
      </c>
      <c r="AP45" s="19">
        <v>55</v>
      </c>
      <c r="AQ45" s="19">
        <v>2</v>
      </c>
      <c r="AR45" s="19">
        <v>10.7</v>
      </c>
    </row>
    <row r="46" spans="1:44" s="4" customFormat="1" ht="61.5" customHeight="1">
      <c r="A46" s="5" t="s">
        <v>167</v>
      </c>
      <c r="B46" s="10" t="s">
        <v>127</v>
      </c>
      <c r="C46" s="14" t="s">
        <v>174</v>
      </c>
      <c r="D46" s="14" t="s">
        <v>84</v>
      </c>
      <c r="E46" s="14">
        <v>19</v>
      </c>
      <c r="F46" s="14" t="s">
        <v>92</v>
      </c>
      <c r="G46" s="14">
        <v>0.5</v>
      </c>
      <c r="H46" s="14">
        <v>250</v>
      </c>
      <c r="I46" s="16" t="s">
        <v>79</v>
      </c>
      <c r="J46" s="14">
        <v>4</v>
      </c>
      <c r="K46" s="14" t="s">
        <v>79</v>
      </c>
      <c r="L46" s="14" t="s">
        <v>95</v>
      </c>
      <c r="M46" s="14">
        <v>0.9</v>
      </c>
      <c r="N46" s="14">
        <v>0</v>
      </c>
      <c r="O46" s="14" t="s">
        <v>86</v>
      </c>
      <c r="P46" s="14">
        <v>2100</v>
      </c>
      <c r="Q46" s="14">
        <v>35</v>
      </c>
      <c r="R46" s="14">
        <v>3.5</v>
      </c>
      <c r="S46" s="14">
        <v>270</v>
      </c>
      <c r="T46" s="14">
        <v>1.6</v>
      </c>
      <c r="U46" s="14">
        <v>5</v>
      </c>
      <c r="V46" s="14">
        <v>1.4</v>
      </c>
      <c r="W46" s="14">
        <v>0.1</v>
      </c>
      <c r="X46" s="14">
        <v>600</v>
      </c>
      <c r="Y46" s="14">
        <v>1.4</v>
      </c>
      <c r="Z46" s="14">
        <v>70</v>
      </c>
      <c r="AA46" s="14">
        <v>15</v>
      </c>
      <c r="AB46" s="14">
        <v>13</v>
      </c>
      <c r="AC46" s="14">
        <v>45</v>
      </c>
      <c r="AD46" s="14">
        <v>1150</v>
      </c>
      <c r="AE46" s="19">
        <v>3.1</v>
      </c>
      <c r="AF46" s="19" t="s">
        <v>79</v>
      </c>
      <c r="AG46" s="19">
        <v>1.3</v>
      </c>
      <c r="AH46" s="19">
        <v>2.2000000000000002</v>
      </c>
      <c r="AI46" s="19">
        <v>150</v>
      </c>
      <c r="AJ46" s="19">
        <v>11</v>
      </c>
      <c r="AK46" s="19">
        <v>300</v>
      </c>
      <c r="AL46" s="19">
        <v>2</v>
      </c>
      <c r="AM46" s="19">
        <v>45</v>
      </c>
      <c r="AN46" s="19">
        <v>640</v>
      </c>
      <c r="AO46" s="19">
        <v>2700</v>
      </c>
      <c r="AP46" s="19">
        <v>55</v>
      </c>
      <c r="AQ46" s="19">
        <v>2</v>
      </c>
      <c r="AR46" s="19">
        <v>10.7</v>
      </c>
    </row>
    <row r="47" spans="1:44" s="4" customFormat="1" ht="61.5" customHeight="1">
      <c r="A47" s="5" t="s">
        <v>167</v>
      </c>
      <c r="B47" s="10" t="s">
        <v>128</v>
      </c>
      <c r="C47" s="14" t="s">
        <v>174</v>
      </c>
      <c r="D47" s="14" t="s">
        <v>84</v>
      </c>
      <c r="E47" s="14">
        <v>19</v>
      </c>
      <c r="F47" s="14" t="s">
        <v>92</v>
      </c>
      <c r="G47" s="14">
        <v>0.5</v>
      </c>
      <c r="H47" s="14">
        <v>250</v>
      </c>
      <c r="I47" s="16" t="s">
        <v>79</v>
      </c>
      <c r="J47" s="14">
        <v>4</v>
      </c>
      <c r="K47" s="14" t="s">
        <v>79</v>
      </c>
      <c r="L47" s="14" t="s">
        <v>95</v>
      </c>
      <c r="M47" s="14">
        <v>0.89</v>
      </c>
      <c r="N47" s="14">
        <v>0</v>
      </c>
      <c r="O47" s="14" t="s">
        <v>86</v>
      </c>
      <c r="P47" s="14">
        <v>2100</v>
      </c>
      <c r="Q47" s="14">
        <v>35</v>
      </c>
      <c r="R47" s="14">
        <v>3.5</v>
      </c>
      <c r="S47" s="14">
        <v>270</v>
      </c>
      <c r="T47" s="14">
        <v>1.6</v>
      </c>
      <c r="U47" s="14">
        <v>5</v>
      </c>
      <c r="V47" s="14">
        <v>1.4</v>
      </c>
      <c r="W47" s="14">
        <v>0.1</v>
      </c>
      <c r="X47" s="14">
        <v>600</v>
      </c>
      <c r="Y47" s="14">
        <v>1.4</v>
      </c>
      <c r="Z47" s="14">
        <v>70</v>
      </c>
      <c r="AA47" s="14">
        <v>15</v>
      </c>
      <c r="AB47" s="14">
        <v>13</v>
      </c>
      <c r="AC47" s="14">
        <v>45</v>
      </c>
      <c r="AD47" s="14">
        <v>1150</v>
      </c>
      <c r="AE47" s="19">
        <v>3.1</v>
      </c>
      <c r="AF47" s="19" t="s">
        <v>79</v>
      </c>
      <c r="AG47" s="19">
        <v>1.3</v>
      </c>
      <c r="AH47" s="19">
        <v>2.2000000000000002</v>
      </c>
      <c r="AI47" s="19">
        <v>150</v>
      </c>
      <c r="AJ47" s="19">
        <v>11</v>
      </c>
      <c r="AK47" s="19">
        <v>300</v>
      </c>
      <c r="AL47" s="19">
        <v>2</v>
      </c>
      <c r="AM47" s="19">
        <v>45</v>
      </c>
      <c r="AN47" s="19">
        <v>640</v>
      </c>
      <c r="AO47" s="19">
        <v>2700</v>
      </c>
      <c r="AP47" s="19">
        <v>55</v>
      </c>
      <c r="AQ47" s="19">
        <v>2</v>
      </c>
      <c r="AR47" s="19">
        <v>10.7</v>
      </c>
    </row>
    <row r="48" spans="1:44" s="4" customFormat="1" ht="60.75" customHeight="1">
      <c r="A48" s="5" t="s">
        <v>167</v>
      </c>
      <c r="B48" s="10" t="s">
        <v>129</v>
      </c>
      <c r="C48" s="14" t="s">
        <v>175</v>
      </c>
      <c r="D48" s="14" t="s">
        <v>84</v>
      </c>
      <c r="E48" s="14">
        <v>21</v>
      </c>
      <c r="F48" s="14" t="s">
        <v>92</v>
      </c>
      <c r="G48" s="14">
        <v>0.5</v>
      </c>
      <c r="H48" s="14">
        <v>250</v>
      </c>
      <c r="I48" s="16" t="s">
        <v>79</v>
      </c>
      <c r="J48" s="14">
        <v>4</v>
      </c>
      <c r="K48" s="14" t="s">
        <v>79</v>
      </c>
      <c r="L48" s="14" t="s">
        <v>95</v>
      </c>
      <c r="M48" s="14">
        <v>0.88</v>
      </c>
      <c r="N48" s="14">
        <v>0</v>
      </c>
      <c r="O48" s="14" t="s">
        <v>86</v>
      </c>
      <c r="P48" s="14">
        <v>2500</v>
      </c>
      <c r="Q48" s="14">
        <v>35</v>
      </c>
      <c r="R48" s="14">
        <v>4</v>
      </c>
      <c r="S48" s="14">
        <v>330</v>
      </c>
      <c r="T48" s="14">
        <v>1.6</v>
      </c>
      <c r="U48" s="14">
        <v>5</v>
      </c>
      <c r="V48" s="14">
        <v>1.6</v>
      </c>
      <c r="W48" s="14">
        <v>0.1</v>
      </c>
      <c r="X48" s="14">
        <v>750</v>
      </c>
      <c r="Y48" s="14">
        <v>1.7</v>
      </c>
      <c r="Z48" s="14">
        <v>100</v>
      </c>
      <c r="AA48" s="14">
        <v>15</v>
      </c>
      <c r="AB48" s="14">
        <v>13</v>
      </c>
      <c r="AC48" s="14">
        <v>65</v>
      </c>
      <c r="AD48" s="14">
        <v>1150</v>
      </c>
      <c r="AE48" s="19">
        <v>3.1</v>
      </c>
      <c r="AF48" s="19" t="s">
        <v>79</v>
      </c>
      <c r="AG48" s="19">
        <v>1.3</v>
      </c>
      <c r="AH48" s="19">
        <v>3.2</v>
      </c>
      <c r="AI48" s="19">
        <v>150</v>
      </c>
      <c r="AJ48" s="19">
        <v>11</v>
      </c>
      <c r="AK48" s="19">
        <v>300</v>
      </c>
      <c r="AL48" s="19">
        <v>3</v>
      </c>
      <c r="AM48" s="19">
        <v>65</v>
      </c>
      <c r="AN48" s="19">
        <v>640</v>
      </c>
      <c r="AO48" s="19">
        <v>3500</v>
      </c>
      <c r="AP48" s="19">
        <v>70</v>
      </c>
      <c r="AQ48" s="19">
        <v>2</v>
      </c>
      <c r="AR48" s="19">
        <v>14.2</v>
      </c>
    </row>
    <row r="49" spans="1:44" s="4" customFormat="1" ht="60.75" customHeight="1">
      <c r="A49" s="5" t="s">
        <v>167</v>
      </c>
      <c r="B49" s="10" t="s">
        <v>131</v>
      </c>
      <c r="C49" s="14" t="s">
        <v>175</v>
      </c>
      <c r="D49" s="14" t="s">
        <v>84</v>
      </c>
      <c r="E49" s="14">
        <v>21</v>
      </c>
      <c r="F49" s="14" t="s">
        <v>92</v>
      </c>
      <c r="G49" s="14">
        <v>0.5</v>
      </c>
      <c r="H49" s="14">
        <v>250</v>
      </c>
      <c r="I49" s="16" t="s">
        <v>79</v>
      </c>
      <c r="J49" s="14">
        <v>4</v>
      </c>
      <c r="K49" s="14" t="s">
        <v>79</v>
      </c>
      <c r="L49" s="14" t="s">
        <v>95</v>
      </c>
      <c r="M49" s="14">
        <v>0.87</v>
      </c>
      <c r="N49" s="14">
        <v>0</v>
      </c>
      <c r="O49" s="14" t="s">
        <v>86</v>
      </c>
      <c r="P49" s="14">
        <v>2500</v>
      </c>
      <c r="Q49" s="14">
        <v>35</v>
      </c>
      <c r="R49" s="14">
        <v>4</v>
      </c>
      <c r="S49" s="14">
        <v>330</v>
      </c>
      <c r="T49" s="14">
        <v>1.6</v>
      </c>
      <c r="U49" s="14">
        <v>5</v>
      </c>
      <c r="V49" s="14">
        <v>1.6</v>
      </c>
      <c r="W49" s="14">
        <v>0.1</v>
      </c>
      <c r="X49" s="14">
        <v>750</v>
      </c>
      <c r="Y49" s="14">
        <v>1.7</v>
      </c>
      <c r="Z49" s="14">
        <v>100</v>
      </c>
      <c r="AA49" s="14">
        <v>15</v>
      </c>
      <c r="AB49" s="14">
        <v>13</v>
      </c>
      <c r="AC49" s="14">
        <v>65</v>
      </c>
      <c r="AD49" s="14">
        <v>1150</v>
      </c>
      <c r="AE49" s="19">
        <v>3.1</v>
      </c>
      <c r="AF49" s="19" t="s">
        <v>79</v>
      </c>
      <c r="AG49" s="19">
        <v>1.3</v>
      </c>
      <c r="AH49" s="19">
        <v>3.2</v>
      </c>
      <c r="AI49" s="19">
        <v>150</v>
      </c>
      <c r="AJ49" s="19">
        <v>11</v>
      </c>
      <c r="AK49" s="19">
        <v>300</v>
      </c>
      <c r="AL49" s="19">
        <v>3</v>
      </c>
      <c r="AM49" s="19">
        <v>65</v>
      </c>
      <c r="AN49" s="19">
        <v>640</v>
      </c>
      <c r="AO49" s="19">
        <v>3500</v>
      </c>
      <c r="AP49" s="19">
        <v>70</v>
      </c>
      <c r="AQ49" s="19">
        <v>2</v>
      </c>
      <c r="AR49" s="19">
        <v>14.2</v>
      </c>
    </row>
    <row r="50" spans="1:44" s="4" customFormat="1" ht="60.75" customHeight="1">
      <c r="A50" s="5" t="s">
        <v>167</v>
      </c>
      <c r="B50" s="10" t="s">
        <v>132</v>
      </c>
      <c r="C50" s="14" t="s">
        <v>175</v>
      </c>
      <c r="D50" s="14" t="s">
        <v>84</v>
      </c>
      <c r="E50" s="14">
        <v>21</v>
      </c>
      <c r="F50" s="14" t="s">
        <v>92</v>
      </c>
      <c r="G50" s="14">
        <v>0.5</v>
      </c>
      <c r="H50" s="14">
        <v>250</v>
      </c>
      <c r="I50" s="16" t="s">
        <v>79</v>
      </c>
      <c r="J50" s="14">
        <v>4</v>
      </c>
      <c r="K50" s="14" t="s">
        <v>79</v>
      </c>
      <c r="L50" s="14" t="s">
        <v>95</v>
      </c>
      <c r="M50" s="14">
        <v>0.86</v>
      </c>
      <c r="N50" s="14">
        <v>0</v>
      </c>
      <c r="O50" s="14" t="s">
        <v>86</v>
      </c>
      <c r="P50" s="14">
        <v>2500</v>
      </c>
      <c r="Q50" s="14">
        <v>35</v>
      </c>
      <c r="R50" s="14">
        <v>4</v>
      </c>
      <c r="S50" s="14">
        <v>330</v>
      </c>
      <c r="T50" s="14">
        <v>1.6</v>
      </c>
      <c r="U50" s="14">
        <v>5</v>
      </c>
      <c r="V50" s="14">
        <v>1.6</v>
      </c>
      <c r="W50" s="14">
        <v>0.1</v>
      </c>
      <c r="X50" s="14">
        <v>750</v>
      </c>
      <c r="Y50" s="14">
        <v>1.7</v>
      </c>
      <c r="Z50" s="14">
        <v>100</v>
      </c>
      <c r="AA50" s="14">
        <v>15</v>
      </c>
      <c r="AB50" s="14">
        <v>13</v>
      </c>
      <c r="AC50" s="14">
        <v>65</v>
      </c>
      <c r="AD50" s="14">
        <v>1150</v>
      </c>
      <c r="AE50" s="19">
        <v>3.1</v>
      </c>
      <c r="AF50" s="19" t="s">
        <v>79</v>
      </c>
      <c r="AG50" s="19">
        <v>1.3</v>
      </c>
      <c r="AH50" s="19">
        <v>3.2</v>
      </c>
      <c r="AI50" s="19">
        <v>150</v>
      </c>
      <c r="AJ50" s="19">
        <v>11</v>
      </c>
      <c r="AK50" s="19">
        <v>300</v>
      </c>
      <c r="AL50" s="19">
        <v>3</v>
      </c>
      <c r="AM50" s="19">
        <v>65</v>
      </c>
      <c r="AN50" s="19">
        <v>640</v>
      </c>
      <c r="AO50" s="19">
        <v>3500</v>
      </c>
      <c r="AP50" s="19">
        <v>70</v>
      </c>
      <c r="AQ50" s="19">
        <v>2</v>
      </c>
      <c r="AR50" s="19">
        <v>14.2</v>
      </c>
    </row>
    <row r="51" spans="1:44" s="4" customFormat="1" ht="60.75" customHeight="1">
      <c r="A51" s="5" t="s">
        <v>167</v>
      </c>
      <c r="B51" s="9" t="s">
        <v>134</v>
      </c>
      <c r="C51" s="14" t="s">
        <v>176</v>
      </c>
      <c r="D51" s="14" t="s">
        <v>84</v>
      </c>
      <c r="E51" s="14" t="s">
        <v>136</v>
      </c>
      <c r="F51" s="14" t="s">
        <v>92</v>
      </c>
      <c r="G51" s="14">
        <v>0.5</v>
      </c>
      <c r="H51" s="14">
        <v>250</v>
      </c>
      <c r="I51" s="16" t="s">
        <v>79</v>
      </c>
      <c r="J51" s="14">
        <v>4</v>
      </c>
      <c r="K51" s="16" t="s">
        <v>94</v>
      </c>
      <c r="L51" s="14" t="s">
        <v>95</v>
      </c>
      <c r="M51" s="14" t="s">
        <v>607</v>
      </c>
      <c r="N51" s="14">
        <v>0</v>
      </c>
      <c r="O51" s="14" t="s">
        <v>86</v>
      </c>
      <c r="P51" s="14">
        <v>2500</v>
      </c>
      <c r="Q51" s="14">
        <v>40</v>
      </c>
      <c r="R51" s="14">
        <v>4</v>
      </c>
      <c r="S51" s="14">
        <v>330</v>
      </c>
      <c r="T51" s="14">
        <v>1.6</v>
      </c>
      <c r="U51" s="14">
        <v>5</v>
      </c>
      <c r="V51" s="14">
        <v>1.6</v>
      </c>
      <c r="W51" s="14">
        <v>0.1</v>
      </c>
      <c r="X51" s="14">
        <v>750</v>
      </c>
      <c r="Y51" s="14">
        <v>1.7</v>
      </c>
      <c r="Z51" s="14">
        <v>110</v>
      </c>
      <c r="AA51" s="14">
        <v>15</v>
      </c>
      <c r="AB51" s="14">
        <v>13</v>
      </c>
      <c r="AC51" s="14">
        <v>70</v>
      </c>
      <c r="AD51" s="14" t="s">
        <v>104</v>
      </c>
      <c r="AE51" s="21">
        <v>3.1</v>
      </c>
      <c r="AF51" s="19" t="s">
        <v>79</v>
      </c>
      <c r="AG51" s="21">
        <v>1.6</v>
      </c>
      <c r="AH51" s="21">
        <v>3.4</v>
      </c>
      <c r="AI51" s="21">
        <v>150</v>
      </c>
      <c r="AJ51" s="19">
        <v>11</v>
      </c>
      <c r="AK51" s="21">
        <v>350</v>
      </c>
      <c r="AL51" s="21">
        <v>3</v>
      </c>
      <c r="AM51" s="21">
        <v>65</v>
      </c>
      <c r="AN51" s="21">
        <v>550</v>
      </c>
      <c r="AO51" s="21">
        <v>3500</v>
      </c>
      <c r="AP51" s="21">
        <v>70</v>
      </c>
      <c r="AQ51" s="21">
        <v>2</v>
      </c>
      <c r="AR51" s="19" t="s">
        <v>177</v>
      </c>
    </row>
    <row r="52" spans="1:44" s="4" customFormat="1" ht="60" customHeight="1">
      <c r="A52" s="5" t="s">
        <v>167</v>
      </c>
      <c r="B52" s="9" t="s">
        <v>141</v>
      </c>
      <c r="C52" s="14" t="s">
        <v>178</v>
      </c>
      <c r="D52" s="14" t="s">
        <v>143</v>
      </c>
      <c r="E52" s="14" t="s">
        <v>144</v>
      </c>
      <c r="F52" s="14" t="s">
        <v>92</v>
      </c>
      <c r="G52" s="14">
        <v>0.5</v>
      </c>
      <c r="H52" s="14">
        <v>250</v>
      </c>
      <c r="I52" s="16" t="s">
        <v>79</v>
      </c>
      <c r="J52" s="14">
        <v>4</v>
      </c>
      <c r="K52" s="16" t="s">
        <v>94</v>
      </c>
      <c r="L52" s="14" t="s">
        <v>95</v>
      </c>
      <c r="M52" s="14" t="s">
        <v>145</v>
      </c>
      <c r="N52" s="14">
        <v>0</v>
      </c>
      <c r="O52" s="14" t="s">
        <v>86</v>
      </c>
      <c r="P52" s="14" t="s">
        <v>179</v>
      </c>
      <c r="Q52" s="14">
        <v>40</v>
      </c>
      <c r="R52" s="14" t="s">
        <v>147</v>
      </c>
      <c r="S52" s="14" t="s">
        <v>148</v>
      </c>
      <c r="T52" s="14" t="s">
        <v>180</v>
      </c>
      <c r="U52" s="14">
        <v>5</v>
      </c>
      <c r="V52" s="14">
        <v>1.3</v>
      </c>
      <c r="W52" s="14" t="s">
        <v>181</v>
      </c>
      <c r="X52" s="14" t="s">
        <v>182</v>
      </c>
      <c r="Y52" s="14" t="s">
        <v>183</v>
      </c>
      <c r="Z52" s="14" t="s">
        <v>184</v>
      </c>
      <c r="AA52" s="14">
        <v>20</v>
      </c>
      <c r="AB52" s="14" t="s">
        <v>185</v>
      </c>
      <c r="AC52" s="14" t="s">
        <v>186</v>
      </c>
      <c r="AD52" s="17" t="s">
        <v>157</v>
      </c>
      <c r="AE52" s="21" t="s">
        <v>187</v>
      </c>
      <c r="AF52" s="19" t="s">
        <v>79</v>
      </c>
      <c r="AG52" s="21" t="s">
        <v>159</v>
      </c>
      <c r="AH52" s="21" t="s">
        <v>188</v>
      </c>
      <c r="AI52" s="21">
        <v>150</v>
      </c>
      <c r="AJ52" s="22" t="s">
        <v>161</v>
      </c>
      <c r="AK52" s="21" t="s">
        <v>189</v>
      </c>
      <c r="AL52" s="21">
        <v>3</v>
      </c>
      <c r="AM52" s="21">
        <v>65</v>
      </c>
      <c r="AN52" s="21">
        <v>700</v>
      </c>
      <c r="AO52" s="21" t="s">
        <v>163</v>
      </c>
      <c r="AP52" s="21" t="s">
        <v>190</v>
      </c>
      <c r="AQ52" s="21" t="s">
        <v>153</v>
      </c>
      <c r="AR52" s="19" t="s">
        <v>191</v>
      </c>
    </row>
    <row r="53" spans="1:44">
      <c r="B53" s="11"/>
      <c r="C53" s="1"/>
    </row>
    <row r="54" spans="1:44">
      <c r="B54" s="253"/>
      <c r="C54" s="254"/>
    </row>
    <row r="55" spans="1:44">
      <c r="B55" s="253"/>
      <c r="C55" s="254"/>
      <c r="M55" s="252"/>
      <c r="N55" s="252"/>
    </row>
    <row r="56" spans="1:44">
      <c r="B56" s="12"/>
      <c r="C56" s="2"/>
      <c r="M56" s="252"/>
      <c r="N56" s="252"/>
    </row>
    <row r="58" spans="1:44">
      <c r="P58" s="252"/>
    </row>
    <row r="59" spans="1:44">
      <c r="P59" s="252"/>
    </row>
  </sheetData>
  <mergeCells count="1">
    <mergeCell ref="B2:AR2"/>
  </mergeCells>
  <phoneticPr fontId="9" type="noConversion"/>
  <hyperlinks>
    <hyperlink ref="C3" r:id="rId1" display="https://www.blv.admin.ch/blv/de/home/lebensmittel-und-ernaehrung/ernaehrung/empfehlungen-informationen/naehrstoffe/naehrstoffzufuhr-dynamische-tabelle.html" xr:uid="{CDDA28A2-F77B-4F05-B476-C68FDD155257}"/>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77C-8000-4D01-8A19-7FB63EBC9B64}">
  <dimension ref="B2:J8"/>
  <sheetViews>
    <sheetView workbookViewId="0">
      <selection activeCell="J7" sqref="J7"/>
    </sheetView>
  </sheetViews>
  <sheetFormatPr baseColWidth="10" defaultColWidth="8.6640625" defaultRowHeight="14"/>
  <cols>
    <col min="1" max="1" width="4.33203125" customWidth="1"/>
    <col min="2" max="9" width="11.5" customWidth="1"/>
    <col min="10" max="10" width="10.08203125" customWidth="1"/>
  </cols>
  <sheetData>
    <row r="2" spans="2:10">
      <c r="B2" t="s">
        <v>608</v>
      </c>
      <c r="C2" s="35" t="s">
        <v>609</v>
      </c>
    </row>
    <row r="3" spans="2:10">
      <c r="B3" t="s">
        <v>610</v>
      </c>
    </row>
    <row r="4" spans="2:10">
      <c r="B4" s="36" t="s">
        <v>611</v>
      </c>
      <c r="C4" s="36">
        <v>2012</v>
      </c>
      <c r="D4" s="36"/>
      <c r="E4" s="36"/>
      <c r="F4" s="36"/>
      <c r="G4" s="36"/>
      <c r="H4" s="36"/>
      <c r="I4" s="36"/>
      <c r="J4" s="36"/>
    </row>
    <row r="5" spans="2:10">
      <c r="B5" s="36"/>
      <c r="C5" s="36" t="s">
        <v>612</v>
      </c>
      <c r="D5" s="36" t="s">
        <v>613</v>
      </c>
      <c r="E5" s="36" t="s">
        <v>614</v>
      </c>
      <c r="F5" s="36" t="s">
        <v>615</v>
      </c>
      <c r="G5" s="36" t="s">
        <v>616</v>
      </c>
      <c r="H5" s="36" t="s">
        <v>617</v>
      </c>
      <c r="I5" s="36" t="s">
        <v>618</v>
      </c>
      <c r="J5" s="36" t="s">
        <v>619</v>
      </c>
    </row>
    <row r="6" spans="2:10">
      <c r="C6" s="68">
        <v>4863160</v>
      </c>
      <c r="D6" s="68">
        <v>3124446</v>
      </c>
      <c r="E6" s="68">
        <v>3697980</v>
      </c>
      <c r="F6" s="68">
        <v>3786643</v>
      </c>
      <c r="G6" s="68">
        <v>3974428</v>
      </c>
      <c r="H6" s="68">
        <v>6163685</v>
      </c>
      <c r="I6" s="68">
        <v>6241151</v>
      </c>
      <c r="J6" s="68">
        <v>2628038</v>
      </c>
    </row>
    <row r="7" spans="2:10">
      <c r="C7" s="67">
        <f t="shared" ref="C7:J7" si="0">C6/$C6</f>
        <v>1</v>
      </c>
      <c r="D7" s="67">
        <f t="shared" si="0"/>
        <v>0.6424723842110891</v>
      </c>
      <c r="E7" s="67">
        <f t="shared" si="0"/>
        <v>0.76040681367670404</v>
      </c>
      <c r="F7" s="67">
        <f t="shared" si="0"/>
        <v>0.77863837504832245</v>
      </c>
      <c r="G7" s="67">
        <f t="shared" si="0"/>
        <v>0.81725215703369825</v>
      </c>
      <c r="H7" s="67">
        <f t="shared" si="0"/>
        <v>1.2674238560935689</v>
      </c>
      <c r="I7" s="67">
        <f t="shared" si="0"/>
        <v>1.2833530050419892</v>
      </c>
      <c r="J7" s="67">
        <f t="shared" si="0"/>
        <v>0.5403971903042466</v>
      </c>
    </row>
    <row r="8" spans="2:10">
      <c r="C8" s="67">
        <f>C6/$I6</f>
        <v>0.77920883503699878</v>
      </c>
      <c r="D8" s="67">
        <f t="shared" ref="D8:J8" si="1">D6/$I6</f>
        <v>0.50062015804456583</v>
      </c>
      <c r="E8" s="67">
        <f t="shared" si="1"/>
        <v>0.59251570743922077</v>
      </c>
      <c r="F8" s="67">
        <f t="shared" si="1"/>
        <v>0.60672190113650515</v>
      </c>
      <c r="G8" s="67">
        <f t="shared" si="1"/>
        <v>0.63681010121370241</v>
      </c>
      <c r="H8" s="67">
        <f t="shared" si="1"/>
        <v>0.98758786640477048</v>
      </c>
      <c r="I8" s="67">
        <f t="shared" si="1"/>
        <v>1</v>
      </c>
      <c r="J8" s="67">
        <f t="shared" si="1"/>
        <v>0.42108226511423935</v>
      </c>
    </row>
  </sheetData>
  <conditionalFormatting sqref="C8:J8">
    <cfRule type="colorScale" priority="1">
      <colorScale>
        <cfvo type="min"/>
        <cfvo type="percentile" val="50"/>
        <cfvo type="max"/>
        <color rgb="FF63BE7B"/>
        <color rgb="FFFCFCFF"/>
        <color rgb="FFF8696B"/>
      </colorScale>
    </cfRule>
  </conditionalFormatting>
  <hyperlinks>
    <hyperlink ref="C2" r:id="rId1" display="https://esu-services.ch/fileadmin/download/jungbluth-2015-Ernaehrungsstile-WWF.pdf" xr:uid="{5E3FCC00-E1F9-4924-BE16-B0701A03D0F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D2FF-87C0-477E-B48A-5DA72DE5621B}">
  <dimension ref="A2:EG134"/>
  <sheetViews>
    <sheetView topLeftCell="BY39" zoomScale="85" zoomScaleNormal="85" workbookViewId="0">
      <selection activeCell="DX123" sqref="DX123"/>
    </sheetView>
  </sheetViews>
  <sheetFormatPr baseColWidth="10" defaultColWidth="8.33203125" defaultRowHeight="14.5" outlineLevelRow="1"/>
  <cols>
    <col min="1" max="1" width="3" style="77" customWidth="1"/>
    <col min="2" max="2" width="4.33203125" style="77" customWidth="1"/>
    <col min="3" max="3" width="20.33203125" style="77" customWidth="1"/>
    <col min="4" max="4" width="28" style="77" customWidth="1"/>
    <col min="5" max="5" width="7.33203125" style="77" customWidth="1"/>
    <col min="6" max="6" width="5.83203125" style="77" customWidth="1"/>
    <col min="7" max="7" width="5.58203125" style="77" customWidth="1"/>
    <col min="8" max="8" width="7.33203125" style="77" customWidth="1"/>
    <col min="9" max="9" width="5.33203125" style="77" customWidth="1"/>
    <col min="10" max="10" width="5.58203125" style="77" customWidth="1"/>
    <col min="11" max="11" width="7.83203125" style="77" customWidth="1"/>
    <col min="12" max="12" width="10.58203125" style="77" bestFit="1" customWidth="1"/>
    <col min="13" max="13" width="5.58203125" style="77" customWidth="1"/>
    <col min="14" max="14" width="7.33203125" style="77" customWidth="1"/>
    <col min="15" max="15" width="5.33203125" style="77" customWidth="1"/>
    <col min="16" max="16" width="5.58203125" style="77" customWidth="1"/>
    <col min="17" max="17" width="7.33203125" style="77" customWidth="1"/>
    <col min="18" max="18" width="4.58203125" style="77" customWidth="1"/>
    <col min="19" max="19" width="8" style="77" customWidth="1"/>
    <col min="20" max="20" width="8.25" style="77" customWidth="1"/>
    <col min="21" max="21" width="7.75" style="77" customWidth="1"/>
    <col min="22" max="22" width="6.58203125" style="77" customWidth="1"/>
    <col min="23" max="23" width="9.33203125" style="77" customWidth="1"/>
    <col min="24" max="24" width="4.58203125" style="77" customWidth="1"/>
    <col min="25" max="25" width="5.75" style="77" customWidth="1"/>
    <col min="26" max="26" width="7.33203125" style="77" customWidth="1"/>
    <col min="27" max="27" width="6.08203125" style="77" customWidth="1"/>
    <col min="28" max="28" width="8.5" style="77" customWidth="1"/>
    <col min="29" max="29" width="7.75" style="77" customWidth="1"/>
    <col min="30" max="30" width="4.58203125" style="77" customWidth="1"/>
    <col min="31" max="31" width="6" style="77" customWidth="1"/>
    <col min="32" max="32" width="7.33203125" style="77" customWidth="1"/>
    <col min="33" max="33" width="7.08203125" style="77" customWidth="1"/>
    <col min="34" max="34" width="5.58203125" style="77" customWidth="1"/>
    <col min="35" max="35" width="7.33203125" style="77" customWidth="1"/>
    <col min="36" max="36" width="5.5" style="77" customWidth="1"/>
    <col min="37" max="37" width="8" style="77" customWidth="1"/>
    <col min="38" max="38" width="7.33203125" style="77" customWidth="1"/>
    <col min="39" max="39" width="4.58203125" style="77" customWidth="1"/>
    <col min="40" max="40" width="7.5" style="77" customWidth="1"/>
    <col min="41" max="41" width="7.33203125" style="77" customWidth="1"/>
    <col min="42" max="42" width="4.58203125" style="77" customWidth="1"/>
    <col min="43" max="43" width="5.58203125" style="77" customWidth="1"/>
    <col min="44" max="44" width="8.25" style="77" customWidth="1"/>
    <col min="45" max="45" width="6.83203125" style="77" customWidth="1"/>
    <col min="46" max="46" width="8.08203125" style="77" customWidth="1"/>
    <col min="47" max="47" width="7.33203125" style="77" customWidth="1"/>
    <col min="48" max="48" width="5.08203125" style="77" customWidth="1"/>
    <col min="49" max="49" width="7.58203125" style="77" customWidth="1"/>
    <col min="50" max="50" width="7.33203125" style="77" customWidth="1"/>
    <col min="51" max="51" width="4.58203125" style="77" customWidth="1"/>
    <col min="52" max="52" width="5.58203125" style="77" customWidth="1"/>
    <col min="53" max="53" width="7.33203125" style="77" customWidth="1"/>
    <col min="54" max="54" width="6" style="77" customWidth="1"/>
    <col min="55" max="55" width="5.58203125" style="77" customWidth="1"/>
    <col min="56" max="56" width="7.33203125" style="77" customWidth="1"/>
    <col min="57" max="57" width="4.58203125" style="77" customWidth="1"/>
    <col min="58" max="58" width="7.58203125" style="77" customWidth="1"/>
    <col min="59" max="59" width="7.33203125" style="77" customWidth="1"/>
    <col min="60" max="60" width="5.5" style="77" customWidth="1"/>
    <col min="61" max="61" width="6.08203125" style="77" customWidth="1"/>
    <col min="62" max="62" width="7.33203125" style="77" customWidth="1"/>
    <col min="63" max="63" width="4.58203125" style="77" customWidth="1"/>
    <col min="64" max="64" width="5.58203125" style="77" customWidth="1"/>
    <col min="65" max="65" width="9" style="77" customWidth="1"/>
    <col min="66" max="66" width="4.58203125" style="77" customWidth="1"/>
    <col min="67" max="67" width="5.58203125" style="77" customWidth="1"/>
    <col min="68" max="68" width="7.33203125" style="77" customWidth="1"/>
    <col min="69" max="69" width="4.58203125" style="77" customWidth="1"/>
    <col min="70" max="70" width="5.58203125" style="77" customWidth="1"/>
    <col min="71" max="71" width="7.33203125" style="77" customWidth="1"/>
    <col min="72" max="72" width="4.58203125" style="77" customWidth="1"/>
    <col min="73" max="73" width="5.58203125" style="77" customWidth="1"/>
    <col min="74" max="74" width="7.33203125" style="77" customWidth="1"/>
    <col min="75" max="75" width="4.58203125" style="77" customWidth="1"/>
    <col min="76" max="76" width="5.58203125" style="77" customWidth="1"/>
    <col min="77" max="77" width="7.33203125" style="77" customWidth="1"/>
    <col min="78" max="78" width="4.58203125" style="77" customWidth="1"/>
    <col min="79" max="79" width="5.58203125" style="77" customWidth="1"/>
    <col min="80" max="80" width="7.33203125" style="77" customWidth="1"/>
    <col min="81" max="81" width="4.58203125" style="77" customWidth="1"/>
    <col min="82" max="82" width="5.58203125" style="77" customWidth="1"/>
    <col min="83" max="83" width="7.33203125" style="77" customWidth="1"/>
    <col min="84" max="84" width="5.5" style="77" customWidth="1"/>
    <col min="85" max="85" width="5.58203125" style="77" customWidth="1"/>
    <col min="86" max="86" width="7.33203125" style="77" customWidth="1"/>
    <col min="87" max="87" width="4.58203125" style="77" customWidth="1"/>
    <col min="88" max="88" width="5.58203125" style="77" customWidth="1"/>
    <col min="89" max="89" width="7.33203125" style="77" customWidth="1"/>
    <col min="90" max="90" width="4.58203125" style="77" customWidth="1"/>
    <col min="91" max="91" width="5.58203125" style="77" customWidth="1"/>
    <col min="92" max="92" width="7.33203125" style="77" customWidth="1"/>
    <col min="93" max="93" width="4.58203125" style="77" customWidth="1"/>
    <col min="94" max="94" width="5.58203125" style="77" customWidth="1"/>
    <col min="95" max="95" width="8.58203125" style="77" customWidth="1"/>
    <col min="96" max="96" width="5.08203125" style="77" customWidth="1"/>
    <col min="97" max="97" width="5.58203125" style="77" customWidth="1"/>
    <col min="98" max="98" width="7.83203125" style="77" customWidth="1"/>
    <col min="99" max="99" width="4.58203125" style="77" customWidth="1"/>
    <col min="100" max="100" width="5.58203125" style="77" customWidth="1"/>
    <col min="101" max="101" width="9.83203125" style="77" customWidth="1"/>
    <col min="102" max="102" width="5.08203125" style="77" customWidth="1"/>
    <col min="103" max="103" width="5.58203125" style="77" customWidth="1"/>
    <col min="104" max="104" width="13.08203125" style="77" customWidth="1"/>
    <col min="105" max="106" width="7.83203125" style="77" customWidth="1"/>
    <col min="107" max="107" width="19.58203125" style="77" customWidth="1"/>
    <col min="108" max="108" width="8.83203125" style="77" customWidth="1"/>
    <col min="109" max="109" width="9.08203125" style="77" customWidth="1"/>
    <col min="110" max="111" width="9" style="77"/>
    <col min="112" max="112" width="5.5" style="77" customWidth="1"/>
    <col min="113" max="113" width="9" style="77"/>
    <col min="114" max="114" width="8.33203125" style="77" customWidth="1"/>
    <col min="115" max="115" width="10.33203125" style="77" customWidth="1"/>
    <col min="116" max="116" width="10.5" style="77" customWidth="1"/>
    <col min="117" max="127" width="9" style="77"/>
    <col min="128" max="128" width="12.83203125" style="77" customWidth="1"/>
    <col min="129" max="136" width="9" style="77"/>
    <col min="137" max="137" width="14.08203125" style="77" customWidth="1"/>
    <col min="138" max="16384" width="8.33203125" style="77"/>
  </cols>
  <sheetData>
    <row r="2" spans="2:108" ht="60" customHeight="1">
      <c r="B2" s="79"/>
      <c r="C2" s="271" t="s">
        <v>620</v>
      </c>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row>
    <row r="3" spans="2:108">
      <c r="C3" s="77" t="s">
        <v>621</v>
      </c>
      <c r="D3" s="35" t="s">
        <v>19</v>
      </c>
    </row>
    <row r="4" spans="2:108">
      <c r="E4" s="77" t="s">
        <v>622</v>
      </c>
      <c r="H4" s="77" t="s">
        <v>623</v>
      </c>
      <c r="K4" s="77" t="s">
        <v>624</v>
      </c>
      <c r="N4" s="77" t="s">
        <v>625</v>
      </c>
      <c r="Q4" s="77" t="s">
        <v>626</v>
      </c>
      <c r="T4" s="77" t="s">
        <v>627</v>
      </c>
      <c r="W4" s="77" t="s">
        <v>628</v>
      </c>
      <c r="Z4" s="77">
        <v>4</v>
      </c>
      <c r="AC4" s="77">
        <v>5</v>
      </c>
      <c r="AF4" s="77">
        <v>6</v>
      </c>
      <c r="AI4" s="77" t="s">
        <v>629</v>
      </c>
      <c r="AL4" s="77" t="s">
        <v>630</v>
      </c>
      <c r="AO4" s="77">
        <v>8</v>
      </c>
      <c r="AR4" s="77">
        <v>9</v>
      </c>
      <c r="AU4" s="77">
        <v>10</v>
      </c>
      <c r="AX4" s="77">
        <v>11</v>
      </c>
      <c r="BA4" s="77">
        <v>12</v>
      </c>
      <c r="BD4" s="77">
        <v>13</v>
      </c>
      <c r="BG4" s="77" t="s">
        <v>631</v>
      </c>
      <c r="BJ4" s="77" t="s">
        <v>632</v>
      </c>
      <c r="BM4" s="77" t="s">
        <v>633</v>
      </c>
      <c r="BP4" s="77" t="s">
        <v>634</v>
      </c>
      <c r="BS4" s="77" t="s">
        <v>635</v>
      </c>
      <c r="BV4" s="77" t="s">
        <v>636</v>
      </c>
      <c r="BY4" s="77" t="s">
        <v>637</v>
      </c>
      <c r="CB4" s="77" t="s">
        <v>638</v>
      </c>
      <c r="CE4" s="77" t="s">
        <v>639</v>
      </c>
      <c r="CH4" s="77" t="s">
        <v>640</v>
      </c>
      <c r="CK4" s="77">
        <v>19</v>
      </c>
      <c r="CN4" s="77">
        <v>20</v>
      </c>
      <c r="CQ4" s="77">
        <v>21</v>
      </c>
      <c r="CT4" s="77">
        <v>22</v>
      </c>
      <c r="CW4" s="77">
        <v>23</v>
      </c>
    </row>
    <row r="5" spans="2:108" s="125" customFormat="1" ht="32.25" customHeight="1">
      <c r="C5" s="114" t="s">
        <v>641</v>
      </c>
      <c r="D5" s="126"/>
      <c r="E5" s="211" t="s">
        <v>642</v>
      </c>
      <c r="F5" s="210"/>
      <c r="G5" s="209"/>
      <c r="H5" s="211" t="s">
        <v>643</v>
      </c>
      <c r="I5" s="210"/>
      <c r="J5" s="209"/>
      <c r="K5" s="211" t="s">
        <v>644</v>
      </c>
      <c r="L5" s="210"/>
      <c r="M5" s="209"/>
      <c r="N5" s="211" t="s">
        <v>645</v>
      </c>
      <c r="O5" s="210"/>
      <c r="P5" s="209"/>
      <c r="Q5" s="211" t="s">
        <v>646</v>
      </c>
      <c r="R5" s="210"/>
      <c r="S5" s="209"/>
      <c r="T5" s="211" t="s">
        <v>647</v>
      </c>
      <c r="U5" s="210"/>
      <c r="V5" s="209"/>
      <c r="W5" s="211" t="s">
        <v>648</v>
      </c>
      <c r="X5" s="210"/>
      <c r="Y5" s="209"/>
      <c r="Z5" s="211" t="s">
        <v>649</v>
      </c>
      <c r="AA5" s="210"/>
      <c r="AB5" s="209"/>
      <c r="AC5" s="211" t="s">
        <v>650</v>
      </c>
      <c r="AD5" s="210"/>
      <c r="AE5" s="209"/>
      <c r="AF5" s="211" t="s">
        <v>651</v>
      </c>
      <c r="AG5" s="210"/>
      <c r="AH5" s="209"/>
      <c r="AI5" s="211" t="s">
        <v>652</v>
      </c>
      <c r="AJ5" s="210"/>
      <c r="AK5" s="209"/>
      <c r="AL5" s="211" t="s">
        <v>653</v>
      </c>
      <c r="AM5" s="210"/>
      <c r="AN5" s="209"/>
      <c r="AO5" s="211" t="s">
        <v>654</v>
      </c>
      <c r="AP5" s="210"/>
      <c r="AQ5" s="209"/>
      <c r="AR5" s="211" t="s">
        <v>655</v>
      </c>
      <c r="AS5" s="210"/>
      <c r="AT5" s="209"/>
      <c r="AU5" s="211" t="s">
        <v>656</v>
      </c>
      <c r="AV5" s="210"/>
      <c r="AW5" s="209"/>
      <c r="AX5" s="211" t="s">
        <v>657</v>
      </c>
      <c r="AY5" s="210"/>
      <c r="AZ5" s="209"/>
      <c r="BA5" s="211" t="s">
        <v>658</v>
      </c>
      <c r="BB5" s="210"/>
      <c r="BC5" s="209"/>
      <c r="BD5" s="211" t="s">
        <v>659</v>
      </c>
      <c r="BE5" s="210"/>
      <c r="BF5" s="209"/>
      <c r="BG5" s="211" t="s">
        <v>660</v>
      </c>
      <c r="BH5" s="210"/>
      <c r="BI5" s="209"/>
      <c r="BJ5" s="211" t="s">
        <v>661</v>
      </c>
      <c r="BK5" s="210"/>
      <c r="BL5" s="209"/>
      <c r="BM5" s="211" t="s">
        <v>662</v>
      </c>
      <c r="BN5" s="210"/>
      <c r="BO5" s="209"/>
      <c r="BP5" s="211" t="s">
        <v>663</v>
      </c>
      <c r="BQ5" s="210"/>
      <c r="BR5" s="209"/>
      <c r="BS5" s="211" t="s">
        <v>664</v>
      </c>
      <c r="BT5" s="210"/>
      <c r="BU5" s="209"/>
      <c r="BV5" s="211" t="s">
        <v>665</v>
      </c>
      <c r="BW5" s="210"/>
      <c r="BX5" s="209"/>
      <c r="BY5" s="211" t="s">
        <v>666</v>
      </c>
      <c r="BZ5" s="210"/>
      <c r="CA5" s="209"/>
      <c r="CB5" s="211" t="s">
        <v>667</v>
      </c>
      <c r="CC5" s="210"/>
      <c r="CD5" s="209"/>
      <c r="CE5" s="211" t="s">
        <v>668</v>
      </c>
      <c r="CF5" s="210"/>
      <c r="CG5" s="209"/>
      <c r="CH5" s="211" t="s">
        <v>669</v>
      </c>
      <c r="CI5" s="210"/>
      <c r="CJ5" s="209"/>
      <c r="CK5" s="211" t="s">
        <v>670</v>
      </c>
      <c r="CL5" s="210"/>
      <c r="CM5" s="209"/>
      <c r="CN5" s="211" t="s">
        <v>671</v>
      </c>
      <c r="CO5" s="210"/>
      <c r="CP5" s="209"/>
      <c r="CQ5" s="211" t="s">
        <v>672</v>
      </c>
      <c r="CR5" s="210"/>
      <c r="CS5" s="209"/>
      <c r="CT5" s="211" t="s">
        <v>673</v>
      </c>
      <c r="CU5" s="210"/>
      <c r="CV5" s="209"/>
      <c r="CW5" s="211" t="s">
        <v>674</v>
      </c>
      <c r="CX5" s="210"/>
      <c r="CY5" s="209"/>
      <c r="CZ5" s="208" t="s">
        <v>675</v>
      </c>
      <c r="DA5" s="207"/>
    </row>
    <row r="6" spans="2:108" ht="16.5" customHeight="1">
      <c r="B6" s="203"/>
      <c r="C6" s="202"/>
      <c r="D6" s="201"/>
      <c r="E6" s="205" t="s">
        <v>676</v>
      </c>
      <c r="F6" s="206" t="s">
        <v>677</v>
      </c>
      <c r="G6" s="204" t="s">
        <v>678</v>
      </c>
      <c r="H6" s="205" t="s">
        <v>676</v>
      </c>
      <c r="I6" s="206" t="s">
        <v>677</v>
      </c>
      <c r="J6" s="204" t="s">
        <v>678</v>
      </c>
      <c r="K6" s="205" t="s">
        <v>676</v>
      </c>
      <c r="L6" s="206" t="s">
        <v>677</v>
      </c>
      <c r="M6" s="204" t="s">
        <v>678</v>
      </c>
      <c r="N6" s="205" t="s">
        <v>676</v>
      </c>
      <c r="O6" s="206" t="s">
        <v>677</v>
      </c>
      <c r="P6" s="204" t="s">
        <v>678</v>
      </c>
      <c r="Q6" s="205" t="s">
        <v>676</v>
      </c>
      <c r="R6" s="206" t="s">
        <v>677</v>
      </c>
      <c r="S6" s="204" t="s">
        <v>678</v>
      </c>
      <c r="T6" s="205" t="s">
        <v>676</v>
      </c>
      <c r="U6" s="206" t="s">
        <v>677</v>
      </c>
      <c r="V6" s="204" t="s">
        <v>678</v>
      </c>
      <c r="W6" s="205" t="s">
        <v>676</v>
      </c>
      <c r="X6" s="206" t="s">
        <v>677</v>
      </c>
      <c r="Y6" s="204" t="s">
        <v>678</v>
      </c>
      <c r="Z6" s="205" t="s">
        <v>676</v>
      </c>
      <c r="AA6" s="206" t="s">
        <v>677</v>
      </c>
      <c r="AB6" s="204" t="s">
        <v>678</v>
      </c>
      <c r="AC6" s="205" t="s">
        <v>676</v>
      </c>
      <c r="AD6" s="206" t="s">
        <v>677</v>
      </c>
      <c r="AE6" s="204" t="s">
        <v>678</v>
      </c>
      <c r="AF6" s="205" t="s">
        <v>676</v>
      </c>
      <c r="AG6" s="206" t="s">
        <v>677</v>
      </c>
      <c r="AH6" s="204" t="s">
        <v>678</v>
      </c>
      <c r="AI6" s="205" t="s">
        <v>676</v>
      </c>
      <c r="AJ6" s="206" t="s">
        <v>677</v>
      </c>
      <c r="AK6" s="204" t="s">
        <v>678</v>
      </c>
      <c r="AL6" s="205" t="s">
        <v>676</v>
      </c>
      <c r="AM6" s="206" t="s">
        <v>677</v>
      </c>
      <c r="AN6" s="204" t="s">
        <v>678</v>
      </c>
      <c r="AO6" s="205" t="s">
        <v>676</v>
      </c>
      <c r="AP6" s="206" t="s">
        <v>677</v>
      </c>
      <c r="AQ6" s="204" t="s">
        <v>678</v>
      </c>
      <c r="AR6" s="205" t="s">
        <v>676</v>
      </c>
      <c r="AS6" s="206" t="s">
        <v>677</v>
      </c>
      <c r="AT6" s="204" t="s">
        <v>678</v>
      </c>
      <c r="AU6" s="205" t="s">
        <v>676</v>
      </c>
      <c r="AV6" s="206" t="s">
        <v>677</v>
      </c>
      <c r="AW6" s="204" t="s">
        <v>678</v>
      </c>
      <c r="AX6" s="205" t="s">
        <v>676</v>
      </c>
      <c r="AY6" s="206" t="s">
        <v>677</v>
      </c>
      <c r="AZ6" s="204" t="s">
        <v>678</v>
      </c>
      <c r="BA6" s="205" t="s">
        <v>676</v>
      </c>
      <c r="BB6" s="206" t="s">
        <v>677</v>
      </c>
      <c r="BC6" s="204" t="s">
        <v>678</v>
      </c>
      <c r="BD6" s="205" t="s">
        <v>676</v>
      </c>
      <c r="BE6" s="206" t="s">
        <v>677</v>
      </c>
      <c r="BF6" s="204" t="s">
        <v>678</v>
      </c>
      <c r="BG6" s="205" t="s">
        <v>676</v>
      </c>
      <c r="BH6" s="206" t="s">
        <v>677</v>
      </c>
      <c r="BI6" s="204" t="s">
        <v>678</v>
      </c>
      <c r="BJ6" s="205" t="s">
        <v>676</v>
      </c>
      <c r="BK6" s="206" t="s">
        <v>677</v>
      </c>
      <c r="BL6" s="204" t="s">
        <v>678</v>
      </c>
      <c r="BM6" s="205" t="s">
        <v>676</v>
      </c>
      <c r="BN6" s="206" t="s">
        <v>677</v>
      </c>
      <c r="BO6" s="204" t="s">
        <v>678</v>
      </c>
      <c r="BP6" s="205" t="s">
        <v>676</v>
      </c>
      <c r="BQ6" s="206" t="s">
        <v>677</v>
      </c>
      <c r="BR6" s="204" t="s">
        <v>678</v>
      </c>
      <c r="BS6" s="205" t="s">
        <v>676</v>
      </c>
      <c r="BT6" s="206" t="s">
        <v>677</v>
      </c>
      <c r="BU6" s="204" t="s">
        <v>678</v>
      </c>
      <c r="BV6" s="205" t="s">
        <v>676</v>
      </c>
      <c r="BW6" s="206" t="s">
        <v>677</v>
      </c>
      <c r="BX6" s="204" t="s">
        <v>678</v>
      </c>
      <c r="BY6" s="205" t="s">
        <v>676</v>
      </c>
      <c r="BZ6" s="206" t="s">
        <v>677</v>
      </c>
      <c r="CA6" s="204" t="s">
        <v>678</v>
      </c>
      <c r="CB6" s="205" t="s">
        <v>676</v>
      </c>
      <c r="CC6" s="206" t="s">
        <v>677</v>
      </c>
      <c r="CD6" s="204" t="s">
        <v>678</v>
      </c>
      <c r="CE6" s="205" t="s">
        <v>676</v>
      </c>
      <c r="CF6" s="206" t="s">
        <v>677</v>
      </c>
      <c r="CG6" s="204" t="s">
        <v>678</v>
      </c>
      <c r="CH6" s="205" t="s">
        <v>676</v>
      </c>
      <c r="CI6" s="206" t="s">
        <v>677</v>
      </c>
      <c r="CJ6" s="204" t="s">
        <v>678</v>
      </c>
      <c r="CK6" s="205" t="s">
        <v>676</v>
      </c>
      <c r="CL6" s="206" t="s">
        <v>677</v>
      </c>
      <c r="CM6" s="204" t="s">
        <v>678</v>
      </c>
      <c r="CN6" s="205" t="s">
        <v>676</v>
      </c>
      <c r="CO6" s="206" t="s">
        <v>677</v>
      </c>
      <c r="CP6" s="204" t="s">
        <v>678</v>
      </c>
      <c r="CQ6" s="205" t="s">
        <v>676</v>
      </c>
      <c r="CR6" s="206" t="s">
        <v>677</v>
      </c>
      <c r="CS6" s="204" t="s">
        <v>678</v>
      </c>
      <c r="CT6" s="205" t="s">
        <v>676</v>
      </c>
      <c r="CU6" s="206" t="s">
        <v>677</v>
      </c>
      <c r="CV6" s="204" t="s">
        <v>678</v>
      </c>
      <c r="CW6" s="205" t="s">
        <v>676</v>
      </c>
      <c r="CX6" s="206" t="s">
        <v>677</v>
      </c>
      <c r="CY6" s="204" t="s">
        <v>678</v>
      </c>
      <c r="CZ6" s="205" t="s">
        <v>676</v>
      </c>
      <c r="DA6" s="204" t="s">
        <v>678</v>
      </c>
    </row>
    <row r="7" spans="2:108" ht="4.5" customHeight="1">
      <c r="B7" s="203"/>
      <c r="C7" s="202"/>
      <c r="D7" s="201"/>
      <c r="E7" s="200"/>
      <c r="F7" s="201"/>
      <c r="G7" s="199"/>
      <c r="H7" s="200"/>
      <c r="I7" s="201"/>
      <c r="J7" s="199"/>
      <c r="K7" s="200"/>
      <c r="L7" s="201"/>
      <c r="M7" s="199"/>
      <c r="N7" s="200"/>
      <c r="O7" s="201"/>
      <c r="P7" s="199"/>
      <c r="Q7" s="200"/>
      <c r="R7" s="201"/>
      <c r="S7" s="199"/>
      <c r="T7" s="200"/>
      <c r="U7" s="201"/>
      <c r="V7" s="199"/>
      <c r="W7" s="200"/>
      <c r="X7" s="201"/>
      <c r="Y7" s="199"/>
      <c r="Z7" s="200"/>
      <c r="AA7" s="201"/>
      <c r="AB7" s="199"/>
      <c r="AC7" s="200"/>
      <c r="AD7" s="201"/>
      <c r="AE7" s="199"/>
      <c r="AF7" s="200"/>
      <c r="AG7" s="201"/>
      <c r="AH7" s="199"/>
      <c r="AI7" s="200"/>
      <c r="AJ7" s="201"/>
      <c r="AK7" s="199"/>
      <c r="AL7" s="200"/>
      <c r="AM7" s="201"/>
      <c r="AN7" s="199"/>
      <c r="AO7" s="200"/>
      <c r="AP7" s="201"/>
      <c r="AQ7" s="199"/>
      <c r="AR7" s="200"/>
      <c r="AS7" s="201"/>
      <c r="AT7" s="199"/>
      <c r="AU7" s="200"/>
      <c r="AV7" s="201"/>
      <c r="AW7" s="199"/>
      <c r="AX7" s="200"/>
      <c r="AY7" s="201"/>
      <c r="AZ7" s="199"/>
      <c r="BA7" s="200"/>
      <c r="BB7" s="201"/>
      <c r="BC7" s="199"/>
      <c r="BD7" s="200"/>
      <c r="BE7" s="201"/>
      <c r="BF7" s="199"/>
      <c r="BG7" s="200"/>
      <c r="BH7" s="201"/>
      <c r="BI7" s="199"/>
      <c r="BJ7" s="200"/>
      <c r="BK7" s="201"/>
      <c r="BL7" s="199"/>
      <c r="BM7" s="200"/>
      <c r="BN7" s="201"/>
      <c r="BO7" s="199"/>
      <c r="BP7" s="200"/>
      <c r="BQ7" s="201"/>
      <c r="BR7" s="199"/>
      <c r="BS7" s="200"/>
      <c r="BT7" s="201"/>
      <c r="BU7" s="199"/>
      <c r="BV7" s="200"/>
      <c r="BW7" s="201"/>
      <c r="BX7" s="199"/>
      <c r="BY7" s="200"/>
      <c r="BZ7" s="201"/>
      <c r="CA7" s="199"/>
      <c r="CB7" s="200"/>
      <c r="CC7" s="201"/>
      <c r="CD7" s="199"/>
      <c r="CE7" s="200"/>
      <c r="CF7" s="201"/>
      <c r="CG7" s="199"/>
      <c r="CH7" s="200"/>
      <c r="CI7" s="201"/>
      <c r="CJ7" s="199"/>
      <c r="CK7" s="200"/>
      <c r="CL7" s="201"/>
      <c r="CM7" s="199"/>
      <c r="CN7" s="200"/>
      <c r="CO7" s="201"/>
      <c r="CP7" s="199"/>
      <c r="CQ7" s="200"/>
      <c r="CR7" s="201"/>
      <c r="CS7" s="199"/>
      <c r="CT7" s="200"/>
      <c r="CU7" s="201"/>
      <c r="CV7" s="199"/>
      <c r="CW7" s="200"/>
      <c r="CX7" s="201"/>
      <c r="CY7" s="199"/>
      <c r="CZ7" s="200"/>
      <c r="DA7" s="199"/>
    </row>
    <row r="8" spans="2:108">
      <c r="C8" s="107" t="s">
        <v>679</v>
      </c>
      <c r="D8" s="138" t="s">
        <v>680</v>
      </c>
      <c r="E8" s="181">
        <v>0.96630439629999998</v>
      </c>
      <c r="F8" s="182">
        <v>48.458872918312821</v>
      </c>
      <c r="G8" s="180" t="s">
        <v>681</v>
      </c>
      <c r="H8" s="181">
        <v>0.96630439629999998</v>
      </c>
      <c r="I8" s="182">
        <v>48.458872918312821</v>
      </c>
      <c r="J8" s="180" t="s">
        <v>681</v>
      </c>
      <c r="K8" s="181">
        <v>0.85378656000000008</v>
      </c>
      <c r="L8" s="182">
        <v>42.490277364919585</v>
      </c>
      <c r="M8" s="180" t="s">
        <v>681</v>
      </c>
      <c r="N8" s="181">
        <v>0.85378656000000008</v>
      </c>
      <c r="O8" s="182">
        <v>39.543114653061693</v>
      </c>
      <c r="P8" s="180" t="s">
        <v>681</v>
      </c>
      <c r="Q8" s="181">
        <v>0.87526916789999998</v>
      </c>
      <c r="R8" s="182">
        <v>38.798423357110316</v>
      </c>
      <c r="S8" s="180" t="s">
        <v>681</v>
      </c>
      <c r="T8" s="181">
        <v>0.74911787500000004</v>
      </c>
      <c r="U8" s="182">
        <v>41.204897155519689</v>
      </c>
      <c r="V8" s="180" t="s">
        <v>681</v>
      </c>
      <c r="W8" s="181">
        <v>0.74911787500000004</v>
      </c>
      <c r="X8" s="182">
        <v>36.625756330721408</v>
      </c>
      <c r="Y8" s="180" t="s">
        <v>681</v>
      </c>
      <c r="Z8" s="181">
        <v>0.95525749999999998</v>
      </c>
      <c r="AA8" s="182">
        <v>37.404809706710566</v>
      </c>
      <c r="AB8" s="180" t="s">
        <v>681</v>
      </c>
      <c r="AC8" s="181">
        <v>0.79213533082196619</v>
      </c>
      <c r="AD8" s="182">
        <v>55.915647292822079</v>
      </c>
      <c r="AE8" s="180" t="s">
        <v>681</v>
      </c>
      <c r="AF8" s="181">
        <v>0.82914545539538143</v>
      </c>
      <c r="AG8" s="182">
        <v>18.803796985166329</v>
      </c>
      <c r="AH8" s="180" t="s">
        <v>681</v>
      </c>
      <c r="AI8" s="181">
        <v>0.72145072340000005</v>
      </c>
      <c r="AJ8" s="182">
        <v>45.477154593280503</v>
      </c>
      <c r="AK8" s="180" t="s">
        <v>681</v>
      </c>
      <c r="AL8" s="181">
        <v>0.78209024629983914</v>
      </c>
      <c r="AM8" s="182">
        <v>18.803796985166329</v>
      </c>
      <c r="AN8" s="180" t="s">
        <v>681</v>
      </c>
      <c r="AO8" s="181">
        <v>0.87692769999999998</v>
      </c>
      <c r="AP8" s="182">
        <v>47.571428571428569</v>
      </c>
      <c r="AQ8" s="180" t="s">
        <v>681</v>
      </c>
      <c r="AR8" s="181">
        <v>0.9</v>
      </c>
      <c r="AS8" s="182">
        <v>285.39961241556045</v>
      </c>
      <c r="AT8" s="180" t="s">
        <v>681</v>
      </c>
      <c r="AU8" s="181">
        <v>0.9</v>
      </c>
      <c r="AV8" s="182">
        <v>263.98276432759872</v>
      </c>
      <c r="AW8" s="180" t="s">
        <v>681</v>
      </c>
      <c r="AX8" s="181">
        <v>0.9</v>
      </c>
      <c r="AY8" s="182">
        <v>348.14062576506063</v>
      </c>
      <c r="AZ8" s="180" t="s">
        <v>681</v>
      </c>
      <c r="BA8" s="181">
        <v>0.77650781300000005</v>
      </c>
      <c r="BB8" s="182">
        <v>236.55983550503868</v>
      </c>
      <c r="BC8" s="180" t="s">
        <v>681</v>
      </c>
      <c r="BD8" s="181">
        <v>1</v>
      </c>
      <c r="BE8" s="182">
        <v>76.641550669216073</v>
      </c>
      <c r="BF8" s="180" t="s">
        <v>681</v>
      </c>
      <c r="BG8" s="181">
        <v>0.92834170185193121</v>
      </c>
      <c r="BH8" s="182">
        <v>635</v>
      </c>
      <c r="BI8" s="180" t="s">
        <v>681</v>
      </c>
      <c r="BJ8" s="181">
        <v>0.89561099999999993</v>
      </c>
      <c r="BK8" s="182">
        <v>302.56796323879615</v>
      </c>
      <c r="BL8" s="180" t="s">
        <v>681</v>
      </c>
      <c r="BM8" s="181">
        <v>0.98478054999999998</v>
      </c>
      <c r="BN8" s="182">
        <v>66.921606185847139</v>
      </c>
      <c r="BO8" s="180" t="s">
        <v>681</v>
      </c>
      <c r="BP8" s="181">
        <v>0.98</v>
      </c>
      <c r="BQ8" s="182">
        <v>72.8</v>
      </c>
      <c r="BR8" s="180" t="s">
        <v>681</v>
      </c>
      <c r="BS8" s="181">
        <v>0.98478054999999998</v>
      </c>
      <c r="BT8" s="182">
        <v>66.921606103675003</v>
      </c>
      <c r="BU8" s="180" t="s">
        <v>681</v>
      </c>
      <c r="BV8" s="181">
        <v>0.98</v>
      </c>
      <c r="BW8" s="182">
        <v>72.8</v>
      </c>
      <c r="BX8" s="180" t="s">
        <v>681</v>
      </c>
      <c r="BY8" s="181">
        <v>0.98478054999999998</v>
      </c>
      <c r="BZ8" s="182">
        <v>66.921606054785229</v>
      </c>
      <c r="CA8" s="180" t="s">
        <v>681</v>
      </c>
      <c r="CB8" s="181">
        <v>0.98</v>
      </c>
      <c r="CC8" s="182">
        <v>72.8</v>
      </c>
      <c r="CD8" s="180" t="s">
        <v>681</v>
      </c>
      <c r="CE8" s="181">
        <v>0.98147710063291138</v>
      </c>
      <c r="CF8" s="182">
        <v>122.17571860477165</v>
      </c>
      <c r="CG8" s="180" t="s">
        <v>681</v>
      </c>
      <c r="CH8" s="181">
        <v>1</v>
      </c>
      <c r="CI8" s="182">
        <v>91.337090567862987</v>
      </c>
      <c r="CJ8" s="180" t="s">
        <v>681</v>
      </c>
      <c r="CK8" s="181">
        <v>0.96</v>
      </c>
      <c r="CL8" s="182">
        <v>192</v>
      </c>
      <c r="CM8" s="180" t="s">
        <v>681</v>
      </c>
      <c r="CN8" s="181">
        <v>0.96</v>
      </c>
      <c r="CO8" s="182">
        <v>114.1</v>
      </c>
      <c r="CP8" s="180" t="s">
        <v>681</v>
      </c>
      <c r="CQ8" s="181">
        <v>0.98</v>
      </c>
      <c r="CR8" s="182">
        <v>72.8</v>
      </c>
      <c r="CS8" s="180" t="s">
        <v>681</v>
      </c>
      <c r="CT8" s="181">
        <v>0.68996466999999995</v>
      </c>
      <c r="CU8" s="182">
        <v>89.5</v>
      </c>
      <c r="CV8" s="180" t="s">
        <v>681</v>
      </c>
      <c r="CW8" s="181">
        <v>0.95172008750000003</v>
      </c>
      <c r="CX8" s="182">
        <v>380.16118697601917</v>
      </c>
      <c r="CY8" s="180" t="s">
        <v>681</v>
      </c>
      <c r="CZ8" s="181">
        <v>0.92252535766059818</v>
      </c>
      <c r="DA8" s="180">
        <v>0</v>
      </c>
    </row>
    <row r="9" spans="2:108">
      <c r="C9" s="194"/>
      <c r="D9" s="160" t="s">
        <v>682</v>
      </c>
      <c r="E9" s="198">
        <v>0</v>
      </c>
      <c r="F9" s="193">
        <v>48.458872918312821</v>
      </c>
      <c r="G9" s="191">
        <v>0</v>
      </c>
      <c r="H9" s="198">
        <v>0</v>
      </c>
      <c r="I9" s="193">
        <v>48.458872918312821</v>
      </c>
      <c r="J9" s="191">
        <v>0</v>
      </c>
      <c r="K9" s="198">
        <v>0</v>
      </c>
      <c r="L9" s="193">
        <v>42.490277364919585</v>
      </c>
      <c r="M9" s="191">
        <v>0</v>
      </c>
      <c r="N9" s="198">
        <v>0</v>
      </c>
      <c r="O9" s="193">
        <v>39.543114653061693</v>
      </c>
      <c r="P9" s="191">
        <v>0</v>
      </c>
      <c r="Q9" s="198">
        <v>0</v>
      </c>
      <c r="R9" s="193">
        <v>38.798423357110316</v>
      </c>
      <c r="S9" s="191">
        <v>0</v>
      </c>
      <c r="T9" s="198">
        <v>0</v>
      </c>
      <c r="U9" s="193">
        <v>41.204897155519689</v>
      </c>
      <c r="V9" s="191">
        <v>0</v>
      </c>
      <c r="W9" s="198">
        <v>0</v>
      </c>
      <c r="X9" s="193">
        <v>36.625756330721408</v>
      </c>
      <c r="Y9" s="191">
        <v>0</v>
      </c>
      <c r="Z9" s="198">
        <v>0</v>
      </c>
      <c r="AA9" s="193">
        <v>37.404809706710566</v>
      </c>
      <c r="AB9" s="191">
        <v>0</v>
      </c>
      <c r="AC9" s="198">
        <v>0</v>
      </c>
      <c r="AD9" s="193">
        <v>55.915647292822079</v>
      </c>
      <c r="AE9" s="191">
        <v>0</v>
      </c>
      <c r="AF9" s="198">
        <v>0</v>
      </c>
      <c r="AG9" s="193">
        <v>18.803796985166329</v>
      </c>
      <c r="AH9" s="191">
        <v>0</v>
      </c>
      <c r="AI9" s="198">
        <v>0</v>
      </c>
      <c r="AJ9" s="193">
        <v>45.477154593280503</v>
      </c>
      <c r="AK9" s="191">
        <v>0</v>
      </c>
      <c r="AL9" s="198">
        <v>0</v>
      </c>
      <c r="AM9" s="193">
        <v>18.803796985166329</v>
      </c>
      <c r="AN9" s="191">
        <v>0</v>
      </c>
      <c r="AO9" s="198">
        <v>0</v>
      </c>
      <c r="AP9" s="193">
        <v>47.571428571428569</v>
      </c>
      <c r="AQ9" s="191">
        <v>0</v>
      </c>
      <c r="AR9" s="198">
        <v>0</v>
      </c>
      <c r="AS9" s="193">
        <v>285.39961241556045</v>
      </c>
      <c r="AT9" s="191">
        <v>0</v>
      </c>
      <c r="AU9" s="198">
        <v>0</v>
      </c>
      <c r="AV9" s="193">
        <v>263.98276432759872</v>
      </c>
      <c r="AW9" s="191">
        <v>0</v>
      </c>
      <c r="AX9" s="198">
        <v>0</v>
      </c>
      <c r="AY9" s="193">
        <v>348.14062576506063</v>
      </c>
      <c r="AZ9" s="191">
        <v>0</v>
      </c>
      <c r="BA9" s="198">
        <v>0</v>
      </c>
      <c r="BB9" s="193">
        <v>236.55983550503868</v>
      </c>
      <c r="BC9" s="191">
        <v>0</v>
      </c>
      <c r="BD9" s="198">
        <v>0</v>
      </c>
      <c r="BE9" s="193">
        <v>76.641550669216073</v>
      </c>
      <c r="BF9" s="191">
        <v>0</v>
      </c>
      <c r="BG9" s="198">
        <v>0</v>
      </c>
      <c r="BH9" s="193">
        <v>635</v>
      </c>
      <c r="BI9" s="191">
        <v>0</v>
      </c>
      <c r="BJ9" s="198">
        <v>0</v>
      </c>
      <c r="BK9" s="193">
        <v>302.56796323879615</v>
      </c>
      <c r="BL9" s="191">
        <v>0</v>
      </c>
      <c r="BM9" s="198">
        <v>0</v>
      </c>
      <c r="BN9" s="193">
        <v>66.921606185847139</v>
      </c>
      <c r="BO9" s="191">
        <v>0</v>
      </c>
      <c r="BP9" s="198">
        <v>0</v>
      </c>
      <c r="BQ9" s="193">
        <v>72.8</v>
      </c>
      <c r="BR9" s="191">
        <v>0</v>
      </c>
      <c r="BS9" s="198">
        <v>0</v>
      </c>
      <c r="BT9" s="193">
        <v>66.921606103675003</v>
      </c>
      <c r="BU9" s="191">
        <v>0</v>
      </c>
      <c r="BV9" s="198">
        <v>0</v>
      </c>
      <c r="BW9" s="193">
        <v>72.8</v>
      </c>
      <c r="BX9" s="191">
        <v>0</v>
      </c>
      <c r="BY9" s="198">
        <v>0</v>
      </c>
      <c r="BZ9" s="193">
        <v>66.921606054785229</v>
      </c>
      <c r="CA9" s="191">
        <v>0</v>
      </c>
      <c r="CB9" s="198">
        <v>0</v>
      </c>
      <c r="CC9" s="193">
        <v>72.8</v>
      </c>
      <c r="CD9" s="191">
        <v>0</v>
      </c>
      <c r="CE9" s="198">
        <v>0</v>
      </c>
      <c r="CF9" s="193">
        <v>122.17571860477165</v>
      </c>
      <c r="CG9" s="191">
        <v>0</v>
      </c>
      <c r="CH9" s="198">
        <v>0</v>
      </c>
      <c r="CI9" s="193">
        <v>91.337090567862987</v>
      </c>
      <c r="CJ9" s="191">
        <v>0</v>
      </c>
      <c r="CK9" s="198">
        <v>0</v>
      </c>
      <c r="CL9" s="193">
        <v>192</v>
      </c>
      <c r="CM9" s="191">
        <v>0</v>
      </c>
      <c r="CN9" s="198">
        <v>0</v>
      </c>
      <c r="CO9" s="193">
        <v>114.1</v>
      </c>
      <c r="CP9" s="191">
        <v>0</v>
      </c>
      <c r="CQ9" s="198">
        <v>0</v>
      </c>
      <c r="CR9" s="193">
        <v>72.8</v>
      </c>
      <c r="CS9" s="191">
        <v>0</v>
      </c>
      <c r="CT9" s="198">
        <v>0</v>
      </c>
      <c r="CU9" s="193">
        <v>89.5</v>
      </c>
      <c r="CV9" s="191">
        <v>0</v>
      </c>
      <c r="CW9" s="198">
        <v>0</v>
      </c>
      <c r="CX9" s="193">
        <v>380.16118697601917</v>
      </c>
      <c r="CY9" s="191">
        <v>0</v>
      </c>
      <c r="CZ9" s="198">
        <v>0</v>
      </c>
      <c r="DA9" s="191">
        <v>0</v>
      </c>
    </row>
    <row r="10" spans="2:108" outlineLevel="1">
      <c r="C10" s="179" t="s">
        <v>683</v>
      </c>
      <c r="D10" s="77" t="s">
        <v>684</v>
      </c>
      <c r="E10" s="175">
        <v>0</v>
      </c>
      <c r="F10" s="176">
        <v>48.458872918312821</v>
      </c>
      <c r="G10" s="174">
        <v>0</v>
      </c>
      <c r="H10" s="175">
        <v>0</v>
      </c>
      <c r="I10" s="176">
        <v>48.458872918312821</v>
      </c>
      <c r="J10" s="174">
        <v>0</v>
      </c>
      <c r="K10" s="175">
        <v>0</v>
      </c>
      <c r="L10" s="176">
        <v>42.490277364919585</v>
      </c>
      <c r="M10" s="174">
        <v>0</v>
      </c>
      <c r="N10" s="175">
        <v>0</v>
      </c>
      <c r="O10" s="176">
        <v>39.543114653061693</v>
      </c>
      <c r="P10" s="174">
        <v>0</v>
      </c>
      <c r="Q10" s="175">
        <v>0</v>
      </c>
      <c r="R10" s="176">
        <v>38.798423357110316</v>
      </c>
      <c r="S10" s="174">
        <v>0</v>
      </c>
      <c r="T10" s="175">
        <v>0</v>
      </c>
      <c r="U10" s="176">
        <v>41.204897155519689</v>
      </c>
      <c r="V10" s="174">
        <v>0</v>
      </c>
      <c r="W10" s="175">
        <v>0</v>
      </c>
      <c r="X10" s="176">
        <v>36.625756330721408</v>
      </c>
      <c r="Y10" s="174">
        <v>0</v>
      </c>
      <c r="Z10" s="175">
        <v>0</v>
      </c>
      <c r="AA10" s="176">
        <v>37.404809706710566</v>
      </c>
      <c r="AB10" s="174">
        <v>0</v>
      </c>
      <c r="AC10" s="175">
        <v>0</v>
      </c>
      <c r="AD10" s="176">
        <v>55.915647292822079</v>
      </c>
      <c r="AE10" s="174">
        <v>0</v>
      </c>
      <c r="AF10" s="175">
        <v>0</v>
      </c>
      <c r="AG10" s="176">
        <v>18.803796985166329</v>
      </c>
      <c r="AH10" s="174">
        <v>0</v>
      </c>
      <c r="AI10" s="175">
        <v>0</v>
      </c>
      <c r="AJ10" s="176">
        <v>45.477154593280503</v>
      </c>
      <c r="AK10" s="174">
        <v>0</v>
      </c>
      <c r="AL10" s="175">
        <v>0</v>
      </c>
      <c r="AM10" s="176">
        <v>18.803796985166329</v>
      </c>
      <c r="AN10" s="174">
        <v>0</v>
      </c>
      <c r="AO10" s="175">
        <v>0</v>
      </c>
      <c r="AP10" s="176">
        <v>47.571428571428569</v>
      </c>
      <c r="AQ10" s="174">
        <v>0</v>
      </c>
      <c r="AR10" s="175">
        <v>0</v>
      </c>
      <c r="AS10" s="176">
        <v>285.39961241556045</v>
      </c>
      <c r="AT10" s="174">
        <v>0</v>
      </c>
      <c r="AU10" s="175">
        <v>0</v>
      </c>
      <c r="AV10" s="176">
        <v>263.98276432759872</v>
      </c>
      <c r="AW10" s="174">
        <v>0</v>
      </c>
      <c r="AX10" s="175">
        <v>0</v>
      </c>
      <c r="AY10" s="176">
        <v>348.14062576506063</v>
      </c>
      <c r="AZ10" s="174">
        <v>0</v>
      </c>
      <c r="BA10" s="175">
        <v>0</v>
      </c>
      <c r="BB10" s="176">
        <v>236.55983550503868</v>
      </c>
      <c r="BC10" s="174">
        <v>0</v>
      </c>
      <c r="BD10" s="175">
        <v>0</v>
      </c>
      <c r="BE10" s="176">
        <v>76.641550669216073</v>
      </c>
      <c r="BF10" s="174">
        <v>0</v>
      </c>
      <c r="BG10" s="175">
        <v>0</v>
      </c>
      <c r="BH10" s="176">
        <v>635</v>
      </c>
      <c r="BI10" s="174">
        <v>0</v>
      </c>
      <c r="BJ10" s="175">
        <v>0</v>
      </c>
      <c r="BK10" s="176">
        <v>302.56796323879615</v>
      </c>
      <c r="BL10" s="174">
        <v>0</v>
      </c>
      <c r="BM10" s="175">
        <v>0</v>
      </c>
      <c r="BN10" s="176">
        <v>66.921606185847139</v>
      </c>
      <c r="BO10" s="174">
        <v>0</v>
      </c>
      <c r="BP10" s="175">
        <v>0</v>
      </c>
      <c r="BQ10" s="176">
        <v>72.8</v>
      </c>
      <c r="BR10" s="174">
        <v>0.02</v>
      </c>
      <c r="BS10" s="175">
        <v>0</v>
      </c>
      <c r="BT10" s="176">
        <v>66.921606103675003</v>
      </c>
      <c r="BU10" s="174">
        <v>0</v>
      </c>
      <c r="BV10" s="175">
        <v>0</v>
      </c>
      <c r="BW10" s="176">
        <v>72.8</v>
      </c>
      <c r="BX10" s="174">
        <v>0.02</v>
      </c>
      <c r="BY10" s="175">
        <v>0</v>
      </c>
      <c r="BZ10" s="176">
        <v>66.921606054785229</v>
      </c>
      <c r="CA10" s="174">
        <v>0</v>
      </c>
      <c r="CB10" s="175">
        <v>0</v>
      </c>
      <c r="CC10" s="176">
        <v>72.8</v>
      </c>
      <c r="CD10" s="174">
        <v>0.02</v>
      </c>
      <c r="CE10" s="175">
        <v>0</v>
      </c>
      <c r="CF10" s="176">
        <v>122.17571860477165</v>
      </c>
      <c r="CG10" s="174">
        <v>0.01</v>
      </c>
      <c r="CH10" s="175">
        <v>0</v>
      </c>
      <c r="CI10" s="176">
        <v>91.337090567862987</v>
      </c>
      <c r="CJ10" s="174">
        <v>0</v>
      </c>
      <c r="CK10" s="175">
        <v>0</v>
      </c>
      <c r="CL10" s="176">
        <v>192</v>
      </c>
      <c r="CM10" s="174">
        <v>0.04</v>
      </c>
      <c r="CN10" s="175">
        <v>0</v>
      </c>
      <c r="CO10" s="176">
        <v>114.1</v>
      </c>
      <c r="CP10" s="174">
        <v>0.04</v>
      </c>
      <c r="CQ10" s="175">
        <v>0</v>
      </c>
      <c r="CR10" s="176">
        <v>72.8</v>
      </c>
      <c r="CS10" s="174">
        <v>0.02</v>
      </c>
      <c r="CT10" s="175">
        <v>0</v>
      </c>
      <c r="CU10" s="176">
        <v>89.5</v>
      </c>
      <c r="CV10" s="174">
        <v>0</v>
      </c>
      <c r="CW10" s="175">
        <v>0</v>
      </c>
      <c r="CX10" s="176">
        <v>380.16118697601917</v>
      </c>
      <c r="CY10" s="174">
        <v>0</v>
      </c>
      <c r="CZ10" s="175">
        <v>0</v>
      </c>
      <c r="DA10" s="174">
        <v>2.487486883821621E-3</v>
      </c>
    </row>
    <row r="11" spans="2:108" outlineLevel="1">
      <c r="C11" s="194"/>
      <c r="D11" s="77" t="s">
        <v>685</v>
      </c>
      <c r="E11" s="175">
        <v>4.347801850000001E-3</v>
      </c>
      <c r="F11" s="176">
        <v>48.458872918312821</v>
      </c>
      <c r="G11" s="174">
        <v>2.5000000000000001E-2</v>
      </c>
      <c r="H11" s="175">
        <v>4.347801850000001E-3</v>
      </c>
      <c r="I11" s="176">
        <v>48.458872918312821</v>
      </c>
      <c r="J11" s="174">
        <v>2.5000000000000001E-2</v>
      </c>
      <c r="K11" s="175">
        <v>0.10021343999999999</v>
      </c>
      <c r="L11" s="176">
        <v>42.490277364919585</v>
      </c>
      <c r="M11" s="174">
        <v>4.5999999999999999E-2</v>
      </c>
      <c r="N11" s="175">
        <v>0.10021343999999999</v>
      </c>
      <c r="O11" s="176">
        <v>39.543114653061693</v>
      </c>
      <c r="P11" s="174">
        <v>4.5999999999999999E-2</v>
      </c>
      <c r="Q11" s="175">
        <v>9.80108321E-2</v>
      </c>
      <c r="R11" s="176">
        <v>38.798423357110316</v>
      </c>
      <c r="S11" s="174">
        <v>2.6720000000000001E-2</v>
      </c>
      <c r="T11" s="175">
        <v>0.16963212499999999</v>
      </c>
      <c r="U11" s="176">
        <v>41.204897155519689</v>
      </c>
      <c r="V11" s="174">
        <v>8.1250000000000003E-2</v>
      </c>
      <c r="W11" s="175">
        <v>0.16963212499999999</v>
      </c>
      <c r="X11" s="176">
        <v>36.625756330721408</v>
      </c>
      <c r="Y11" s="174">
        <v>8.1250000000000003E-2</v>
      </c>
      <c r="Z11" s="175">
        <v>0</v>
      </c>
      <c r="AA11" s="176">
        <v>37.404809706710566</v>
      </c>
      <c r="AB11" s="174">
        <v>4.4742499999999998E-2</v>
      </c>
      <c r="AC11" s="175">
        <v>0</v>
      </c>
      <c r="AD11" s="176">
        <v>55.915647292822079</v>
      </c>
      <c r="AE11" s="174">
        <v>2.5000000000000001E-2</v>
      </c>
      <c r="AF11" s="175">
        <v>0.1203182729037648</v>
      </c>
      <c r="AG11" s="176">
        <v>18.803796985166329</v>
      </c>
      <c r="AH11" s="174">
        <v>0.05</v>
      </c>
      <c r="AI11" s="175">
        <v>0.22854927660000002</v>
      </c>
      <c r="AJ11" s="176">
        <v>45.477154593280503</v>
      </c>
      <c r="AK11" s="174">
        <v>0.05</v>
      </c>
      <c r="AL11" s="175">
        <v>0.14626007307369146</v>
      </c>
      <c r="AM11" s="176">
        <v>18.803796985166329</v>
      </c>
      <c r="AN11" s="174">
        <v>0.05</v>
      </c>
      <c r="AO11" s="175">
        <v>5.2194500000000005E-2</v>
      </c>
      <c r="AP11" s="176">
        <v>47.571428571428569</v>
      </c>
      <c r="AQ11" s="174">
        <v>0.05</v>
      </c>
      <c r="AR11" s="175">
        <v>0</v>
      </c>
      <c r="AS11" s="176">
        <v>285.39961241556045</v>
      </c>
      <c r="AT11" s="174">
        <v>0.1</v>
      </c>
      <c r="AU11" s="175">
        <v>0</v>
      </c>
      <c r="AV11" s="176">
        <v>263.98276432759872</v>
      </c>
      <c r="AW11" s="174">
        <v>0</v>
      </c>
      <c r="AX11" s="175">
        <v>0</v>
      </c>
      <c r="AY11" s="176">
        <v>348.14062576506063</v>
      </c>
      <c r="AZ11" s="174">
        <v>0</v>
      </c>
      <c r="BA11" s="175">
        <v>0.12349218700000002</v>
      </c>
      <c r="BB11" s="176">
        <v>236.55983550503868</v>
      </c>
      <c r="BC11" s="174">
        <v>0</v>
      </c>
      <c r="BD11" s="175">
        <v>0</v>
      </c>
      <c r="BE11" s="176">
        <v>76.641550669216073</v>
      </c>
      <c r="BF11" s="174">
        <v>0</v>
      </c>
      <c r="BG11" s="175">
        <v>7.1658298148068761E-2</v>
      </c>
      <c r="BH11" s="176">
        <v>635</v>
      </c>
      <c r="BI11" s="174">
        <v>0</v>
      </c>
      <c r="BJ11" s="175">
        <v>7.3072300000000007E-2</v>
      </c>
      <c r="BK11" s="176">
        <v>302.56796323879615</v>
      </c>
      <c r="BL11" s="174">
        <v>0</v>
      </c>
      <c r="BM11" s="175">
        <v>0</v>
      </c>
      <c r="BN11" s="176">
        <v>66.921606185847139</v>
      </c>
      <c r="BO11" s="174">
        <v>0</v>
      </c>
      <c r="BP11" s="175">
        <v>0</v>
      </c>
      <c r="BQ11" s="176">
        <v>72.8</v>
      </c>
      <c r="BR11" s="174">
        <v>0</v>
      </c>
      <c r="BS11" s="175">
        <v>0</v>
      </c>
      <c r="BT11" s="176">
        <v>66.921606103675003</v>
      </c>
      <c r="BU11" s="174">
        <v>0</v>
      </c>
      <c r="BV11" s="175">
        <v>0</v>
      </c>
      <c r="BW11" s="176">
        <v>72.8</v>
      </c>
      <c r="BX11" s="174">
        <v>0</v>
      </c>
      <c r="BY11" s="175">
        <v>0</v>
      </c>
      <c r="BZ11" s="176">
        <v>66.921606054785229</v>
      </c>
      <c r="CA11" s="174">
        <v>0</v>
      </c>
      <c r="CB11" s="175">
        <v>0</v>
      </c>
      <c r="CC11" s="176">
        <v>72.8</v>
      </c>
      <c r="CD11" s="174">
        <v>0</v>
      </c>
      <c r="CE11" s="175">
        <v>0</v>
      </c>
      <c r="CF11" s="176">
        <v>122.17571860477165</v>
      </c>
      <c r="CG11" s="174">
        <v>0</v>
      </c>
      <c r="CH11" s="175">
        <v>0</v>
      </c>
      <c r="CI11" s="176">
        <v>91.337090567862987</v>
      </c>
      <c r="CJ11" s="174">
        <v>0</v>
      </c>
      <c r="CK11" s="175">
        <v>0</v>
      </c>
      <c r="CL11" s="176">
        <v>192</v>
      </c>
      <c r="CM11" s="174">
        <v>0</v>
      </c>
      <c r="CN11" s="175">
        <v>0</v>
      </c>
      <c r="CO11" s="176">
        <v>114.1</v>
      </c>
      <c r="CP11" s="174">
        <v>0</v>
      </c>
      <c r="CQ11" s="175">
        <v>0</v>
      </c>
      <c r="CR11" s="176">
        <v>72.8</v>
      </c>
      <c r="CS11" s="174">
        <v>0</v>
      </c>
      <c r="CT11" s="175">
        <v>0</v>
      </c>
      <c r="CU11" s="176">
        <v>89.5</v>
      </c>
      <c r="CV11" s="174">
        <v>0</v>
      </c>
      <c r="CW11" s="175">
        <v>4.8279912500000008E-2</v>
      </c>
      <c r="CX11" s="176">
        <v>380.16118697601917</v>
      </c>
      <c r="CY11" s="174">
        <v>0</v>
      </c>
      <c r="CZ11" s="175">
        <v>3.160451054461394E-2</v>
      </c>
      <c r="DA11" s="174">
        <v>2.0540276091327237E-2</v>
      </c>
    </row>
    <row r="12" spans="2:108" outlineLevel="1">
      <c r="C12" s="194"/>
      <c r="D12" s="77" t="s">
        <v>686</v>
      </c>
      <c r="E12" s="175">
        <v>0</v>
      </c>
      <c r="F12" s="176">
        <v>48.458872918312821</v>
      </c>
      <c r="G12" s="174">
        <v>0</v>
      </c>
      <c r="H12" s="175">
        <v>0</v>
      </c>
      <c r="I12" s="176">
        <v>48.458872918312821</v>
      </c>
      <c r="J12" s="174">
        <v>0</v>
      </c>
      <c r="K12" s="175">
        <v>0</v>
      </c>
      <c r="L12" s="176">
        <v>42.490277364919585</v>
      </c>
      <c r="M12" s="174">
        <v>0</v>
      </c>
      <c r="N12" s="175">
        <v>0</v>
      </c>
      <c r="O12" s="176">
        <v>39.543114653061693</v>
      </c>
      <c r="P12" s="174">
        <v>0</v>
      </c>
      <c r="Q12" s="175">
        <v>0</v>
      </c>
      <c r="R12" s="176">
        <v>38.798423357110316</v>
      </c>
      <c r="S12" s="174">
        <v>0</v>
      </c>
      <c r="T12" s="175">
        <v>0</v>
      </c>
      <c r="U12" s="176">
        <v>41.204897155519689</v>
      </c>
      <c r="V12" s="174">
        <v>0</v>
      </c>
      <c r="W12" s="175">
        <v>0</v>
      </c>
      <c r="X12" s="176">
        <v>36.625756330721408</v>
      </c>
      <c r="Y12" s="174">
        <v>0</v>
      </c>
      <c r="Z12" s="175">
        <v>0</v>
      </c>
      <c r="AA12" s="176">
        <v>37.404809706710566</v>
      </c>
      <c r="AB12" s="174">
        <v>0</v>
      </c>
      <c r="AC12" s="175">
        <v>0</v>
      </c>
      <c r="AD12" s="176">
        <v>55.915647292822079</v>
      </c>
      <c r="AE12" s="174">
        <v>0</v>
      </c>
      <c r="AF12" s="175">
        <v>5.3627170085374445E-4</v>
      </c>
      <c r="AG12" s="176">
        <v>18.803796985166329</v>
      </c>
      <c r="AH12" s="174">
        <v>0</v>
      </c>
      <c r="AI12" s="175">
        <v>0</v>
      </c>
      <c r="AJ12" s="176">
        <v>45.477154593280503</v>
      </c>
      <c r="AK12" s="174">
        <v>0</v>
      </c>
      <c r="AL12" s="175">
        <v>0</v>
      </c>
      <c r="AM12" s="176">
        <v>18.803796985166329</v>
      </c>
      <c r="AN12" s="174">
        <v>0</v>
      </c>
      <c r="AO12" s="175">
        <v>0</v>
      </c>
      <c r="AP12" s="176">
        <v>47.571428571428569</v>
      </c>
      <c r="AQ12" s="174">
        <v>0</v>
      </c>
      <c r="AR12" s="175">
        <v>0</v>
      </c>
      <c r="AS12" s="176">
        <v>285.39961241556045</v>
      </c>
      <c r="AT12" s="174">
        <v>0</v>
      </c>
      <c r="AU12" s="175">
        <v>0</v>
      </c>
      <c r="AV12" s="176">
        <v>263.98276432759872</v>
      </c>
      <c r="AW12" s="174">
        <v>0</v>
      </c>
      <c r="AX12" s="175">
        <v>0</v>
      </c>
      <c r="AY12" s="176">
        <v>348.14062576506063</v>
      </c>
      <c r="AZ12" s="174">
        <v>0</v>
      </c>
      <c r="BA12" s="175">
        <v>0</v>
      </c>
      <c r="BB12" s="176">
        <v>236.55983550503868</v>
      </c>
      <c r="BC12" s="174">
        <v>0</v>
      </c>
      <c r="BD12" s="175">
        <v>0</v>
      </c>
      <c r="BE12" s="176">
        <v>76.641550669216073</v>
      </c>
      <c r="BF12" s="174">
        <v>0</v>
      </c>
      <c r="BG12" s="175">
        <v>0</v>
      </c>
      <c r="BH12" s="176">
        <v>635</v>
      </c>
      <c r="BI12" s="174">
        <v>0</v>
      </c>
      <c r="BJ12" s="175">
        <v>0</v>
      </c>
      <c r="BK12" s="176">
        <v>302.56796323879615</v>
      </c>
      <c r="BL12" s="174">
        <v>0</v>
      </c>
      <c r="BM12" s="175">
        <v>0</v>
      </c>
      <c r="BN12" s="176">
        <v>66.921606185847139</v>
      </c>
      <c r="BO12" s="174">
        <v>0</v>
      </c>
      <c r="BP12" s="175">
        <v>0</v>
      </c>
      <c r="BQ12" s="176">
        <v>72.8</v>
      </c>
      <c r="BR12" s="174">
        <v>0</v>
      </c>
      <c r="BS12" s="175">
        <v>0</v>
      </c>
      <c r="BT12" s="176">
        <v>66.921606103675003</v>
      </c>
      <c r="BU12" s="174">
        <v>0</v>
      </c>
      <c r="BV12" s="175">
        <v>0</v>
      </c>
      <c r="BW12" s="176">
        <v>72.8</v>
      </c>
      <c r="BX12" s="174">
        <v>0</v>
      </c>
      <c r="BY12" s="175">
        <v>0</v>
      </c>
      <c r="BZ12" s="176">
        <v>66.921606054785229</v>
      </c>
      <c r="CA12" s="174">
        <v>0</v>
      </c>
      <c r="CB12" s="175">
        <v>0</v>
      </c>
      <c r="CC12" s="176">
        <v>72.8</v>
      </c>
      <c r="CD12" s="174">
        <v>0</v>
      </c>
      <c r="CE12" s="175">
        <v>8.5228993670886082E-3</v>
      </c>
      <c r="CF12" s="176">
        <v>122.17571860477165</v>
      </c>
      <c r="CG12" s="174">
        <v>0</v>
      </c>
      <c r="CH12" s="175">
        <v>0</v>
      </c>
      <c r="CI12" s="176">
        <v>91.337090567862987</v>
      </c>
      <c r="CJ12" s="174">
        <v>0</v>
      </c>
      <c r="CK12" s="175">
        <v>0</v>
      </c>
      <c r="CL12" s="176">
        <v>192</v>
      </c>
      <c r="CM12" s="174">
        <v>0</v>
      </c>
      <c r="CN12" s="175">
        <v>0</v>
      </c>
      <c r="CO12" s="176">
        <v>114.1</v>
      </c>
      <c r="CP12" s="174">
        <v>0</v>
      </c>
      <c r="CQ12" s="175">
        <v>0</v>
      </c>
      <c r="CR12" s="176">
        <v>72.8</v>
      </c>
      <c r="CS12" s="174">
        <v>0</v>
      </c>
      <c r="CT12" s="175">
        <v>0</v>
      </c>
      <c r="CU12" s="176">
        <v>89.5</v>
      </c>
      <c r="CV12" s="174">
        <v>0</v>
      </c>
      <c r="CW12" s="175">
        <v>0</v>
      </c>
      <c r="CX12" s="176">
        <v>380.16118697601917</v>
      </c>
      <c r="CY12" s="174">
        <v>0</v>
      </c>
      <c r="CZ12" s="175">
        <v>1.222978474937065E-4</v>
      </c>
      <c r="DA12" s="174">
        <v>0</v>
      </c>
      <c r="DC12" s="178" t="str">
        <f>C8</f>
        <v>Agricultural Production</v>
      </c>
    </row>
    <row r="13" spans="2:108" outlineLevel="1">
      <c r="C13" s="194"/>
      <c r="D13" s="77" t="s">
        <v>687</v>
      </c>
      <c r="E13" s="175">
        <v>4.347801850000001E-3</v>
      </c>
      <c r="F13" s="176">
        <v>48.458872918312821</v>
      </c>
      <c r="G13" s="174">
        <v>0</v>
      </c>
      <c r="H13" s="175">
        <v>4.347801850000001E-3</v>
      </c>
      <c r="I13" s="176">
        <v>48.458872918312821</v>
      </c>
      <c r="J13" s="174">
        <v>0</v>
      </c>
      <c r="K13" s="175">
        <v>0</v>
      </c>
      <c r="L13" s="176">
        <v>42.490277364919585</v>
      </c>
      <c r="M13" s="174">
        <v>0</v>
      </c>
      <c r="N13" s="175">
        <v>0</v>
      </c>
      <c r="O13" s="176">
        <v>39.543114653061693</v>
      </c>
      <c r="P13" s="174">
        <v>0</v>
      </c>
      <c r="Q13" s="175">
        <v>0</v>
      </c>
      <c r="R13" s="176">
        <v>38.798423357110316</v>
      </c>
      <c r="S13" s="174">
        <v>0</v>
      </c>
      <c r="T13" s="175">
        <v>0</v>
      </c>
      <c r="U13" s="176">
        <v>41.204897155519689</v>
      </c>
      <c r="V13" s="174">
        <v>0</v>
      </c>
      <c r="W13" s="175">
        <v>0</v>
      </c>
      <c r="X13" s="176">
        <v>36.625756330721408</v>
      </c>
      <c r="Y13" s="174">
        <v>0</v>
      </c>
      <c r="Z13" s="175">
        <v>0</v>
      </c>
      <c r="AA13" s="176">
        <v>37.404809706710566</v>
      </c>
      <c r="AB13" s="174">
        <v>0</v>
      </c>
      <c r="AC13" s="175">
        <v>0.18286466917803379</v>
      </c>
      <c r="AD13" s="176">
        <v>55.915647292822079</v>
      </c>
      <c r="AE13" s="174">
        <v>0</v>
      </c>
      <c r="AF13" s="175">
        <v>0</v>
      </c>
      <c r="AG13" s="176">
        <v>18.803796985166329</v>
      </c>
      <c r="AH13" s="174">
        <v>0</v>
      </c>
      <c r="AI13" s="175">
        <v>0</v>
      </c>
      <c r="AJ13" s="176">
        <v>45.477154593280503</v>
      </c>
      <c r="AK13" s="174">
        <v>0</v>
      </c>
      <c r="AL13" s="175">
        <v>2.1649680626469353E-2</v>
      </c>
      <c r="AM13" s="176">
        <v>18.803796985166329</v>
      </c>
      <c r="AN13" s="174">
        <v>0</v>
      </c>
      <c r="AO13" s="175">
        <v>2.0877799999999998E-2</v>
      </c>
      <c r="AP13" s="176">
        <v>47.571428571428569</v>
      </c>
      <c r="AQ13" s="174">
        <v>0</v>
      </c>
      <c r="AR13" s="175">
        <v>0</v>
      </c>
      <c r="AS13" s="176">
        <v>285.39961241556045</v>
      </c>
      <c r="AT13" s="174">
        <v>0</v>
      </c>
      <c r="AU13" s="175">
        <v>0</v>
      </c>
      <c r="AV13" s="176">
        <v>263.98276432759872</v>
      </c>
      <c r="AW13" s="174">
        <v>0.1</v>
      </c>
      <c r="AX13" s="175">
        <v>0</v>
      </c>
      <c r="AY13" s="176">
        <v>348.14062576506063</v>
      </c>
      <c r="AZ13" s="174">
        <v>0.1</v>
      </c>
      <c r="BA13" s="175">
        <v>0</v>
      </c>
      <c r="BB13" s="176">
        <v>236.55983550503868</v>
      </c>
      <c r="BC13" s="174">
        <v>0.1</v>
      </c>
      <c r="BD13" s="175">
        <v>0</v>
      </c>
      <c r="BE13" s="176">
        <v>76.641550669216073</v>
      </c>
      <c r="BF13" s="174">
        <v>0</v>
      </c>
      <c r="BG13" s="175">
        <v>0</v>
      </c>
      <c r="BH13" s="176">
        <v>635</v>
      </c>
      <c r="BI13" s="174">
        <v>0</v>
      </c>
      <c r="BJ13" s="175">
        <v>3.1316699999999996E-2</v>
      </c>
      <c r="BK13" s="176">
        <v>302.56796323879615</v>
      </c>
      <c r="BL13" s="174">
        <v>0</v>
      </c>
      <c r="BM13" s="175">
        <v>5.2194499999999996E-3</v>
      </c>
      <c r="BN13" s="176">
        <v>66.921606185847139</v>
      </c>
      <c r="BO13" s="174">
        <v>0</v>
      </c>
      <c r="BP13" s="175">
        <v>0</v>
      </c>
      <c r="BQ13" s="176">
        <v>72.8</v>
      </c>
      <c r="BR13" s="174">
        <v>0</v>
      </c>
      <c r="BS13" s="175">
        <v>5.2194499999999996E-3</v>
      </c>
      <c r="BT13" s="176">
        <v>66.921606103675003</v>
      </c>
      <c r="BU13" s="174">
        <v>0</v>
      </c>
      <c r="BV13" s="175">
        <v>0</v>
      </c>
      <c r="BW13" s="176">
        <v>72.8</v>
      </c>
      <c r="BX13" s="174">
        <v>0</v>
      </c>
      <c r="BY13" s="175">
        <v>5.2194499999999996E-3</v>
      </c>
      <c r="BZ13" s="176">
        <v>66.921606054785229</v>
      </c>
      <c r="CA13" s="174">
        <v>0</v>
      </c>
      <c r="CB13" s="175">
        <v>0</v>
      </c>
      <c r="CC13" s="176">
        <v>72.8</v>
      </c>
      <c r="CD13" s="174">
        <v>0</v>
      </c>
      <c r="CE13" s="175">
        <v>0</v>
      </c>
      <c r="CF13" s="176">
        <v>122.17571860477165</v>
      </c>
      <c r="CG13" s="174">
        <v>0</v>
      </c>
      <c r="CH13" s="175">
        <v>0</v>
      </c>
      <c r="CI13" s="176">
        <v>91.337090567862987</v>
      </c>
      <c r="CJ13" s="174">
        <v>0</v>
      </c>
      <c r="CK13" s="175">
        <v>0</v>
      </c>
      <c r="CL13" s="176">
        <v>192</v>
      </c>
      <c r="CM13" s="174">
        <v>0</v>
      </c>
      <c r="CN13" s="175">
        <v>0</v>
      </c>
      <c r="CO13" s="176">
        <v>114.1</v>
      </c>
      <c r="CP13" s="174">
        <v>0</v>
      </c>
      <c r="CQ13" s="175">
        <v>0</v>
      </c>
      <c r="CR13" s="176">
        <v>72.8</v>
      </c>
      <c r="CS13" s="174">
        <v>0</v>
      </c>
      <c r="CT13" s="175">
        <v>0</v>
      </c>
      <c r="CU13" s="176">
        <v>89.5</v>
      </c>
      <c r="CV13" s="174">
        <v>0</v>
      </c>
      <c r="CW13" s="175">
        <v>0</v>
      </c>
      <c r="CX13" s="176">
        <v>380.16118697601917</v>
      </c>
      <c r="CY13" s="174">
        <v>0</v>
      </c>
      <c r="CZ13" s="175">
        <v>1.2763436067466079E-2</v>
      </c>
      <c r="DA13" s="174">
        <v>2.7282203843135831E-3</v>
      </c>
      <c r="DC13" s="177">
        <f>CZ13/CZ16</f>
        <v>0.26044673266930929</v>
      </c>
      <c r="DD13" s="77" t="s">
        <v>688</v>
      </c>
    </row>
    <row r="14" spans="2:108" outlineLevel="1">
      <c r="C14" s="194"/>
      <c r="D14" s="77" t="s">
        <v>689</v>
      </c>
      <c r="E14" s="175">
        <v>0</v>
      </c>
      <c r="F14" s="176">
        <v>48.458872918312821</v>
      </c>
      <c r="G14" s="174">
        <v>0</v>
      </c>
      <c r="H14" s="175">
        <v>0</v>
      </c>
      <c r="I14" s="176">
        <v>48.458872918312821</v>
      </c>
      <c r="J14" s="174">
        <v>0</v>
      </c>
      <c r="K14" s="175">
        <v>0</v>
      </c>
      <c r="L14" s="176">
        <v>42.490277364919585</v>
      </c>
      <c r="M14" s="174">
        <v>0</v>
      </c>
      <c r="N14" s="175">
        <v>0</v>
      </c>
      <c r="O14" s="176">
        <v>39.543114653061693</v>
      </c>
      <c r="P14" s="174">
        <v>0</v>
      </c>
      <c r="Q14" s="175">
        <v>0</v>
      </c>
      <c r="R14" s="176">
        <v>38.798423357110316</v>
      </c>
      <c r="S14" s="174">
        <v>0</v>
      </c>
      <c r="T14" s="175">
        <v>0</v>
      </c>
      <c r="U14" s="176">
        <v>41.204897155519689</v>
      </c>
      <c r="V14" s="174">
        <v>0</v>
      </c>
      <c r="W14" s="175">
        <v>0</v>
      </c>
      <c r="X14" s="176">
        <v>36.625756330721408</v>
      </c>
      <c r="Y14" s="174">
        <v>0</v>
      </c>
      <c r="Z14" s="175">
        <v>0</v>
      </c>
      <c r="AA14" s="176">
        <v>37.404809706710566</v>
      </c>
      <c r="AB14" s="174">
        <v>0</v>
      </c>
      <c r="AC14" s="175">
        <v>0</v>
      </c>
      <c r="AD14" s="176">
        <v>55.915647292822079</v>
      </c>
      <c r="AE14" s="174">
        <v>0</v>
      </c>
      <c r="AF14" s="175">
        <v>0</v>
      </c>
      <c r="AG14" s="176">
        <v>18.803796985166329</v>
      </c>
      <c r="AH14" s="174">
        <v>0</v>
      </c>
      <c r="AI14" s="175">
        <v>0</v>
      </c>
      <c r="AJ14" s="176">
        <v>45.477154593280503</v>
      </c>
      <c r="AK14" s="174">
        <v>0</v>
      </c>
      <c r="AL14" s="175">
        <v>0</v>
      </c>
      <c r="AM14" s="176">
        <v>18.803796985166329</v>
      </c>
      <c r="AN14" s="174">
        <v>0</v>
      </c>
      <c r="AO14" s="175">
        <v>0</v>
      </c>
      <c r="AP14" s="176">
        <v>47.571428571428569</v>
      </c>
      <c r="AQ14" s="174">
        <v>0</v>
      </c>
      <c r="AR14" s="175">
        <v>0</v>
      </c>
      <c r="AS14" s="176">
        <v>285.39961241556045</v>
      </c>
      <c r="AT14" s="174">
        <v>0</v>
      </c>
      <c r="AU14" s="175">
        <v>0</v>
      </c>
      <c r="AV14" s="176">
        <v>263.98276432759872</v>
      </c>
      <c r="AW14" s="174">
        <v>0</v>
      </c>
      <c r="AX14" s="175">
        <v>0</v>
      </c>
      <c r="AY14" s="176">
        <v>348.14062576506063</v>
      </c>
      <c r="AZ14" s="174">
        <v>0</v>
      </c>
      <c r="BA14" s="175">
        <v>0</v>
      </c>
      <c r="BB14" s="176">
        <v>236.55983550503868</v>
      </c>
      <c r="BC14" s="174">
        <v>0</v>
      </c>
      <c r="BD14" s="175">
        <v>0</v>
      </c>
      <c r="BE14" s="176">
        <v>76.641550669216073</v>
      </c>
      <c r="BF14" s="174">
        <v>0</v>
      </c>
      <c r="BG14" s="175">
        <v>0</v>
      </c>
      <c r="BH14" s="176">
        <v>635</v>
      </c>
      <c r="BI14" s="174">
        <v>0</v>
      </c>
      <c r="BJ14" s="175">
        <v>0</v>
      </c>
      <c r="BK14" s="176">
        <v>302.56796323879615</v>
      </c>
      <c r="BL14" s="174">
        <v>0</v>
      </c>
      <c r="BM14" s="175">
        <v>0</v>
      </c>
      <c r="BN14" s="176">
        <v>66.921606185847139</v>
      </c>
      <c r="BO14" s="174">
        <v>0.01</v>
      </c>
      <c r="BP14" s="175">
        <v>0</v>
      </c>
      <c r="BQ14" s="176">
        <v>72.8</v>
      </c>
      <c r="BR14" s="174">
        <v>0</v>
      </c>
      <c r="BS14" s="175">
        <v>0</v>
      </c>
      <c r="BT14" s="176">
        <v>66.921606103675003</v>
      </c>
      <c r="BU14" s="174">
        <v>0.01</v>
      </c>
      <c r="BV14" s="175">
        <v>0</v>
      </c>
      <c r="BW14" s="176">
        <v>72.8</v>
      </c>
      <c r="BX14" s="174">
        <v>0</v>
      </c>
      <c r="BY14" s="175">
        <v>0</v>
      </c>
      <c r="BZ14" s="176">
        <v>66.921606054785229</v>
      </c>
      <c r="CA14" s="174">
        <v>0.01</v>
      </c>
      <c r="CB14" s="175">
        <v>0</v>
      </c>
      <c r="CC14" s="176">
        <v>72.8</v>
      </c>
      <c r="CD14" s="174">
        <v>0</v>
      </c>
      <c r="CE14" s="175">
        <v>0</v>
      </c>
      <c r="CF14" s="176">
        <v>122.17571860477165</v>
      </c>
      <c r="CG14" s="174">
        <v>0</v>
      </c>
      <c r="CH14" s="175">
        <v>0</v>
      </c>
      <c r="CI14" s="176">
        <v>91.337090567862987</v>
      </c>
      <c r="CJ14" s="174">
        <v>0</v>
      </c>
      <c r="CK14" s="175">
        <v>0</v>
      </c>
      <c r="CL14" s="176">
        <v>192</v>
      </c>
      <c r="CM14" s="174">
        <v>0</v>
      </c>
      <c r="CN14" s="175">
        <v>0</v>
      </c>
      <c r="CO14" s="176">
        <v>114.1</v>
      </c>
      <c r="CP14" s="174">
        <v>0</v>
      </c>
      <c r="CQ14" s="175">
        <v>0</v>
      </c>
      <c r="CR14" s="176">
        <v>72.8</v>
      </c>
      <c r="CS14" s="174">
        <v>0</v>
      </c>
      <c r="CT14" s="175">
        <v>0.31003533</v>
      </c>
      <c r="CU14" s="176">
        <v>89.5</v>
      </c>
      <c r="CV14" s="174">
        <v>0</v>
      </c>
      <c r="CW14" s="175">
        <v>0</v>
      </c>
      <c r="CX14" s="176">
        <v>380.16118697601917</v>
      </c>
      <c r="CY14" s="174">
        <v>0</v>
      </c>
      <c r="CZ14" s="175">
        <v>4.5156921350384517E-3</v>
      </c>
      <c r="DA14" s="174">
        <v>2.7127223853272179E-3</v>
      </c>
    </row>
    <row r="15" spans="2:108" outlineLevel="1">
      <c r="C15" s="194"/>
      <c r="D15" s="173" t="s">
        <v>690</v>
      </c>
      <c r="E15" s="171">
        <v>0</v>
      </c>
      <c r="F15" s="172">
        <v>0</v>
      </c>
      <c r="G15" s="170">
        <v>0</v>
      </c>
      <c r="H15" s="171">
        <v>0</v>
      </c>
      <c r="I15" s="172">
        <v>0</v>
      </c>
      <c r="J15" s="170">
        <v>0</v>
      </c>
      <c r="K15" s="171">
        <v>0</v>
      </c>
      <c r="L15" s="172">
        <v>0</v>
      </c>
      <c r="M15" s="170">
        <v>0</v>
      </c>
      <c r="N15" s="171">
        <v>0</v>
      </c>
      <c r="O15" s="172">
        <v>0</v>
      </c>
      <c r="P15" s="170">
        <v>0</v>
      </c>
      <c r="Q15" s="171">
        <v>0</v>
      </c>
      <c r="R15" s="172">
        <v>0</v>
      </c>
      <c r="S15" s="170">
        <v>0</v>
      </c>
      <c r="T15" s="171">
        <v>0</v>
      </c>
      <c r="U15" s="172">
        <v>0</v>
      </c>
      <c r="V15" s="170">
        <v>0</v>
      </c>
      <c r="W15" s="171">
        <v>0</v>
      </c>
      <c r="X15" s="172">
        <v>0</v>
      </c>
      <c r="Y15" s="170">
        <v>0</v>
      </c>
      <c r="Z15" s="171">
        <v>0</v>
      </c>
      <c r="AA15" s="172">
        <v>0</v>
      </c>
      <c r="AB15" s="170">
        <v>0</v>
      </c>
      <c r="AC15" s="171">
        <v>0</v>
      </c>
      <c r="AD15" s="172">
        <v>0</v>
      </c>
      <c r="AE15" s="170">
        <v>0</v>
      </c>
      <c r="AF15" s="171">
        <v>0</v>
      </c>
      <c r="AG15" s="172">
        <v>0</v>
      </c>
      <c r="AH15" s="170">
        <v>0</v>
      </c>
      <c r="AI15" s="171">
        <v>0</v>
      </c>
      <c r="AJ15" s="172">
        <v>0</v>
      </c>
      <c r="AK15" s="170">
        <v>0</v>
      </c>
      <c r="AL15" s="171">
        <v>0</v>
      </c>
      <c r="AM15" s="172">
        <v>0</v>
      </c>
      <c r="AN15" s="170">
        <v>0</v>
      </c>
      <c r="AO15" s="171">
        <v>0</v>
      </c>
      <c r="AP15" s="172">
        <v>0</v>
      </c>
      <c r="AQ15" s="170">
        <v>0</v>
      </c>
      <c r="AR15" s="171">
        <v>0</v>
      </c>
      <c r="AS15" s="172">
        <v>0</v>
      </c>
      <c r="AT15" s="170">
        <v>0</v>
      </c>
      <c r="AU15" s="171">
        <v>0</v>
      </c>
      <c r="AV15" s="172">
        <v>0</v>
      </c>
      <c r="AW15" s="170">
        <v>0</v>
      </c>
      <c r="AX15" s="171">
        <v>0</v>
      </c>
      <c r="AY15" s="172">
        <v>0</v>
      </c>
      <c r="AZ15" s="170">
        <v>0</v>
      </c>
      <c r="BA15" s="171">
        <v>0</v>
      </c>
      <c r="BB15" s="172">
        <v>0</v>
      </c>
      <c r="BC15" s="170">
        <v>0</v>
      </c>
      <c r="BD15" s="171">
        <v>0</v>
      </c>
      <c r="BE15" s="172">
        <v>0</v>
      </c>
      <c r="BF15" s="170">
        <v>0</v>
      </c>
      <c r="BG15" s="171">
        <v>0</v>
      </c>
      <c r="BH15" s="172">
        <v>0</v>
      </c>
      <c r="BI15" s="170">
        <v>0</v>
      </c>
      <c r="BJ15" s="171">
        <v>0</v>
      </c>
      <c r="BK15" s="172">
        <v>0</v>
      </c>
      <c r="BL15" s="170">
        <v>0</v>
      </c>
      <c r="BM15" s="171">
        <v>0</v>
      </c>
      <c r="BN15" s="172">
        <v>0</v>
      </c>
      <c r="BO15" s="170">
        <v>0</v>
      </c>
      <c r="BP15" s="171">
        <v>0</v>
      </c>
      <c r="BQ15" s="172">
        <v>0</v>
      </c>
      <c r="BR15" s="170">
        <v>0</v>
      </c>
      <c r="BS15" s="171">
        <v>0</v>
      </c>
      <c r="BT15" s="172">
        <v>0</v>
      </c>
      <c r="BU15" s="170">
        <v>0</v>
      </c>
      <c r="BV15" s="171">
        <v>0</v>
      </c>
      <c r="BW15" s="172">
        <v>0</v>
      </c>
      <c r="BX15" s="170">
        <v>0</v>
      </c>
      <c r="BY15" s="171">
        <v>0</v>
      </c>
      <c r="BZ15" s="172">
        <v>0</v>
      </c>
      <c r="CA15" s="170">
        <v>0</v>
      </c>
      <c r="CB15" s="171">
        <v>0</v>
      </c>
      <c r="CC15" s="172">
        <v>0</v>
      </c>
      <c r="CD15" s="170">
        <v>0</v>
      </c>
      <c r="CE15" s="171">
        <v>0</v>
      </c>
      <c r="CF15" s="172">
        <v>0</v>
      </c>
      <c r="CG15" s="170">
        <v>0</v>
      </c>
      <c r="CH15" s="171">
        <v>0</v>
      </c>
      <c r="CI15" s="172">
        <v>0</v>
      </c>
      <c r="CJ15" s="170">
        <v>0</v>
      </c>
      <c r="CK15" s="171">
        <v>0</v>
      </c>
      <c r="CL15" s="172">
        <v>0</v>
      </c>
      <c r="CM15" s="170">
        <v>0</v>
      </c>
      <c r="CN15" s="171">
        <v>0</v>
      </c>
      <c r="CO15" s="172">
        <v>0</v>
      </c>
      <c r="CP15" s="170">
        <v>0</v>
      </c>
      <c r="CQ15" s="171">
        <v>0</v>
      </c>
      <c r="CR15" s="172">
        <v>0</v>
      </c>
      <c r="CS15" s="170">
        <v>0</v>
      </c>
      <c r="CT15" s="171">
        <v>0</v>
      </c>
      <c r="CU15" s="172">
        <v>0</v>
      </c>
      <c r="CV15" s="170">
        <v>0</v>
      </c>
      <c r="CW15" s="171">
        <v>0</v>
      </c>
      <c r="CX15" s="172">
        <v>0</v>
      </c>
      <c r="CY15" s="170">
        <v>0</v>
      </c>
      <c r="CZ15" s="171">
        <v>0</v>
      </c>
      <c r="DA15" s="170">
        <v>0</v>
      </c>
    </row>
    <row r="16" spans="2:108">
      <c r="C16" s="169"/>
      <c r="D16" s="150" t="s">
        <v>691</v>
      </c>
      <c r="E16" s="167">
        <v>8.6956037000000021E-3</v>
      </c>
      <c r="F16" s="168"/>
      <c r="G16" s="166">
        <v>2.5000000000000001E-2</v>
      </c>
      <c r="H16" s="167">
        <v>8.6956037000000021E-3</v>
      </c>
      <c r="I16" s="168"/>
      <c r="J16" s="166">
        <v>2.5000000000000001E-2</v>
      </c>
      <c r="K16" s="167">
        <v>0.10021343999999999</v>
      </c>
      <c r="L16" s="168"/>
      <c r="M16" s="166">
        <v>4.5999999999999999E-2</v>
      </c>
      <c r="N16" s="167">
        <v>0.10021343999999999</v>
      </c>
      <c r="O16" s="168"/>
      <c r="P16" s="166">
        <v>4.5999999999999999E-2</v>
      </c>
      <c r="Q16" s="167">
        <v>9.80108321E-2</v>
      </c>
      <c r="R16" s="168"/>
      <c r="S16" s="166">
        <v>2.6720000000000001E-2</v>
      </c>
      <c r="T16" s="167">
        <v>0.16963212499999999</v>
      </c>
      <c r="U16" s="168"/>
      <c r="V16" s="166">
        <v>8.1250000000000003E-2</v>
      </c>
      <c r="W16" s="167">
        <v>0.16963212499999999</v>
      </c>
      <c r="X16" s="168"/>
      <c r="Y16" s="166">
        <v>8.1250000000000003E-2</v>
      </c>
      <c r="Z16" s="167">
        <v>0</v>
      </c>
      <c r="AA16" s="168"/>
      <c r="AB16" s="166">
        <v>4.4742499999999998E-2</v>
      </c>
      <c r="AC16" s="167">
        <v>0.18286466917803379</v>
      </c>
      <c r="AD16" s="168"/>
      <c r="AE16" s="166">
        <v>2.5000000000000001E-2</v>
      </c>
      <c r="AF16" s="167">
        <v>0.12085454460461854</v>
      </c>
      <c r="AG16" s="168"/>
      <c r="AH16" s="166">
        <v>0.05</v>
      </c>
      <c r="AI16" s="167">
        <v>0.22854927660000002</v>
      </c>
      <c r="AJ16" s="168"/>
      <c r="AK16" s="166">
        <v>0.05</v>
      </c>
      <c r="AL16" s="167">
        <v>0.16790975370016081</v>
      </c>
      <c r="AM16" s="168"/>
      <c r="AN16" s="166">
        <v>0.05</v>
      </c>
      <c r="AO16" s="167">
        <v>7.3072300000000007E-2</v>
      </c>
      <c r="AP16" s="168"/>
      <c r="AQ16" s="166">
        <v>0.05</v>
      </c>
      <c r="AR16" s="167">
        <v>0</v>
      </c>
      <c r="AS16" s="168"/>
      <c r="AT16" s="166">
        <v>0.1</v>
      </c>
      <c r="AU16" s="167">
        <v>0</v>
      </c>
      <c r="AV16" s="168"/>
      <c r="AW16" s="166">
        <v>0.1</v>
      </c>
      <c r="AX16" s="167">
        <v>0</v>
      </c>
      <c r="AY16" s="168"/>
      <c r="AZ16" s="166">
        <v>0.1</v>
      </c>
      <c r="BA16" s="167">
        <v>0.12349218700000002</v>
      </c>
      <c r="BB16" s="168"/>
      <c r="BC16" s="166">
        <v>0.1</v>
      </c>
      <c r="BD16" s="167">
        <v>0</v>
      </c>
      <c r="BE16" s="168"/>
      <c r="BF16" s="166">
        <v>0</v>
      </c>
      <c r="BG16" s="167">
        <v>7.1658298148068761E-2</v>
      </c>
      <c r="BH16" s="168"/>
      <c r="BI16" s="166">
        <v>0</v>
      </c>
      <c r="BJ16" s="167">
        <v>0.10438900000000001</v>
      </c>
      <c r="BK16" s="168"/>
      <c r="BL16" s="166">
        <v>0</v>
      </c>
      <c r="BM16" s="167">
        <v>5.2194499999999996E-3</v>
      </c>
      <c r="BN16" s="168"/>
      <c r="BO16" s="166">
        <v>0.01</v>
      </c>
      <c r="BP16" s="167">
        <v>0</v>
      </c>
      <c r="BQ16" s="168"/>
      <c r="BR16" s="166">
        <v>0.02</v>
      </c>
      <c r="BS16" s="167">
        <v>5.2194499999999996E-3</v>
      </c>
      <c r="BT16" s="168"/>
      <c r="BU16" s="166">
        <v>0.01</v>
      </c>
      <c r="BV16" s="167">
        <v>0</v>
      </c>
      <c r="BW16" s="168"/>
      <c r="BX16" s="166">
        <v>0.02</v>
      </c>
      <c r="BY16" s="167">
        <v>5.2194499999999996E-3</v>
      </c>
      <c r="BZ16" s="168"/>
      <c r="CA16" s="166">
        <v>0.01</v>
      </c>
      <c r="CB16" s="167">
        <v>0</v>
      </c>
      <c r="CC16" s="168"/>
      <c r="CD16" s="166">
        <v>0.02</v>
      </c>
      <c r="CE16" s="167">
        <v>8.5228993670886082E-3</v>
      </c>
      <c r="CF16" s="168"/>
      <c r="CG16" s="166">
        <v>0.01</v>
      </c>
      <c r="CH16" s="167">
        <v>0</v>
      </c>
      <c r="CI16" s="168"/>
      <c r="CJ16" s="166">
        <v>0</v>
      </c>
      <c r="CK16" s="167">
        <v>0</v>
      </c>
      <c r="CL16" s="168"/>
      <c r="CM16" s="166">
        <v>0.04</v>
      </c>
      <c r="CN16" s="167">
        <v>0</v>
      </c>
      <c r="CO16" s="168"/>
      <c r="CP16" s="166">
        <v>0.04</v>
      </c>
      <c r="CQ16" s="167">
        <v>0</v>
      </c>
      <c r="CR16" s="168"/>
      <c r="CS16" s="166">
        <v>0.02</v>
      </c>
      <c r="CT16" s="167">
        <v>0.31003533</v>
      </c>
      <c r="CU16" s="168"/>
      <c r="CV16" s="166">
        <v>0</v>
      </c>
      <c r="CW16" s="167">
        <v>4.8279912500000008E-2</v>
      </c>
      <c r="CX16" s="168"/>
      <c r="CY16" s="166">
        <v>0</v>
      </c>
      <c r="CZ16" s="167">
        <v>4.9005936594612179E-2</v>
      </c>
      <c r="DA16" s="166">
        <v>2.8468705744789661E-2</v>
      </c>
    </row>
    <row r="17" spans="3:110" outlineLevel="1">
      <c r="C17" s="194"/>
      <c r="E17" s="163" t="s">
        <v>681</v>
      </c>
      <c r="F17" s="164"/>
      <c r="G17" s="162" t="s">
        <v>681</v>
      </c>
      <c r="H17" s="163" t="s">
        <v>681</v>
      </c>
      <c r="I17" s="164"/>
      <c r="J17" s="162" t="s">
        <v>681</v>
      </c>
      <c r="K17" s="163" t="s">
        <v>681</v>
      </c>
      <c r="L17" s="164"/>
      <c r="M17" s="162" t="s">
        <v>681</v>
      </c>
      <c r="N17" s="163" t="s">
        <v>681</v>
      </c>
      <c r="O17" s="164"/>
      <c r="P17" s="162" t="s">
        <v>681</v>
      </c>
      <c r="Q17" s="163" t="s">
        <v>681</v>
      </c>
      <c r="R17" s="164"/>
      <c r="S17" s="162" t="s">
        <v>681</v>
      </c>
      <c r="T17" s="163" t="s">
        <v>681</v>
      </c>
      <c r="U17" s="164"/>
      <c r="V17" s="162" t="s">
        <v>681</v>
      </c>
      <c r="W17" s="163" t="s">
        <v>681</v>
      </c>
      <c r="X17" s="164"/>
      <c r="Y17" s="162" t="s">
        <v>681</v>
      </c>
      <c r="Z17" s="163" t="s">
        <v>681</v>
      </c>
      <c r="AA17" s="164"/>
      <c r="AB17" s="162" t="s">
        <v>681</v>
      </c>
      <c r="AC17" s="163" t="s">
        <v>681</v>
      </c>
      <c r="AD17" s="164"/>
      <c r="AE17" s="162" t="s">
        <v>681</v>
      </c>
      <c r="AF17" s="163" t="s">
        <v>681</v>
      </c>
      <c r="AG17" s="164"/>
      <c r="AH17" s="162" t="s">
        <v>681</v>
      </c>
      <c r="AI17" s="163" t="s">
        <v>681</v>
      </c>
      <c r="AJ17" s="164"/>
      <c r="AK17" s="162" t="s">
        <v>681</v>
      </c>
      <c r="AL17" s="163" t="s">
        <v>681</v>
      </c>
      <c r="AM17" s="164"/>
      <c r="AN17" s="162" t="s">
        <v>681</v>
      </c>
      <c r="AO17" s="163" t="s">
        <v>681</v>
      </c>
      <c r="AP17" s="164"/>
      <c r="AQ17" s="162" t="s">
        <v>681</v>
      </c>
      <c r="AR17" s="163" t="s">
        <v>681</v>
      </c>
      <c r="AS17" s="164"/>
      <c r="AT17" s="162" t="s">
        <v>681</v>
      </c>
      <c r="AU17" s="163" t="s">
        <v>681</v>
      </c>
      <c r="AV17" s="164"/>
      <c r="AW17" s="162" t="s">
        <v>681</v>
      </c>
      <c r="AX17" s="163" t="s">
        <v>681</v>
      </c>
      <c r="AY17" s="164"/>
      <c r="AZ17" s="162" t="s">
        <v>681</v>
      </c>
      <c r="BA17" s="163" t="s">
        <v>681</v>
      </c>
      <c r="BB17" s="164"/>
      <c r="BC17" s="162" t="s">
        <v>681</v>
      </c>
      <c r="BD17" s="163" t="s">
        <v>681</v>
      </c>
      <c r="BE17" s="164"/>
      <c r="BF17" s="162" t="s">
        <v>681</v>
      </c>
      <c r="BG17" s="163" t="s">
        <v>681</v>
      </c>
      <c r="BH17" s="164"/>
      <c r="BI17" s="162" t="s">
        <v>681</v>
      </c>
      <c r="BJ17" s="163" t="s">
        <v>681</v>
      </c>
      <c r="BK17" s="164"/>
      <c r="BL17" s="162" t="s">
        <v>681</v>
      </c>
      <c r="BM17" s="163" t="s">
        <v>681</v>
      </c>
      <c r="BN17" s="164"/>
      <c r="BO17" s="162" t="s">
        <v>681</v>
      </c>
      <c r="BP17" s="163" t="s">
        <v>681</v>
      </c>
      <c r="BQ17" s="164"/>
      <c r="BR17" s="162" t="s">
        <v>681</v>
      </c>
      <c r="BS17" s="163" t="s">
        <v>681</v>
      </c>
      <c r="BT17" s="164"/>
      <c r="BU17" s="162" t="s">
        <v>681</v>
      </c>
      <c r="BV17" s="163" t="s">
        <v>681</v>
      </c>
      <c r="BW17" s="164"/>
      <c r="BX17" s="162" t="s">
        <v>681</v>
      </c>
      <c r="BY17" s="163" t="s">
        <v>681</v>
      </c>
      <c r="BZ17" s="164"/>
      <c r="CA17" s="162" t="s">
        <v>681</v>
      </c>
      <c r="CB17" s="163" t="s">
        <v>681</v>
      </c>
      <c r="CC17" s="164"/>
      <c r="CD17" s="162" t="s">
        <v>681</v>
      </c>
      <c r="CE17" s="163" t="s">
        <v>681</v>
      </c>
      <c r="CF17" s="164"/>
      <c r="CG17" s="162" t="s">
        <v>681</v>
      </c>
      <c r="CH17" s="163" t="s">
        <v>681</v>
      </c>
      <c r="CI17" s="164"/>
      <c r="CJ17" s="162" t="s">
        <v>681</v>
      </c>
      <c r="CK17" s="163" t="s">
        <v>681</v>
      </c>
      <c r="CL17" s="164"/>
      <c r="CM17" s="162" t="s">
        <v>681</v>
      </c>
      <c r="CN17" s="163" t="s">
        <v>681</v>
      </c>
      <c r="CO17" s="164"/>
      <c r="CP17" s="162" t="s">
        <v>681</v>
      </c>
      <c r="CQ17" s="163" t="s">
        <v>681</v>
      </c>
      <c r="CR17" s="164"/>
      <c r="CS17" s="162" t="s">
        <v>681</v>
      </c>
      <c r="CT17" s="163" t="s">
        <v>681</v>
      </c>
      <c r="CU17" s="164"/>
      <c r="CV17" s="162" t="s">
        <v>681</v>
      </c>
      <c r="CW17" s="163" t="s">
        <v>681</v>
      </c>
      <c r="CX17" s="164"/>
      <c r="CY17" s="162" t="s">
        <v>681</v>
      </c>
      <c r="CZ17" s="163"/>
      <c r="DA17" s="162"/>
    </row>
    <row r="18" spans="3:110">
      <c r="C18" s="107" t="s">
        <v>692</v>
      </c>
      <c r="D18" s="138" t="s">
        <v>680</v>
      </c>
      <c r="E18" s="181">
        <v>0.98897804599999994</v>
      </c>
      <c r="F18" s="182">
        <v>48.458872918312821</v>
      </c>
      <c r="G18" s="180" t="s">
        <v>681</v>
      </c>
      <c r="H18" s="181">
        <v>1</v>
      </c>
      <c r="I18" s="182">
        <v>48.458872918312821</v>
      </c>
      <c r="J18" s="180" t="s">
        <v>681</v>
      </c>
      <c r="K18" s="181">
        <v>0.97697804600000004</v>
      </c>
      <c r="L18" s="182">
        <v>42.490277364919585</v>
      </c>
      <c r="M18" s="180" t="s">
        <v>681</v>
      </c>
      <c r="N18" s="181">
        <v>1</v>
      </c>
      <c r="O18" s="182">
        <v>39.543114653061693</v>
      </c>
      <c r="P18" s="180" t="s">
        <v>681</v>
      </c>
      <c r="Q18" s="181">
        <v>0.984478046</v>
      </c>
      <c r="R18" s="182">
        <v>38.798423357110316</v>
      </c>
      <c r="S18" s="180" t="s">
        <v>681</v>
      </c>
      <c r="T18" s="181">
        <v>0.984478046</v>
      </c>
      <c r="U18" s="182">
        <v>41.204897155519689</v>
      </c>
      <c r="V18" s="180" t="s">
        <v>681</v>
      </c>
      <c r="W18" s="181">
        <v>1</v>
      </c>
      <c r="X18" s="182">
        <v>36.625756330721408</v>
      </c>
      <c r="Y18" s="180" t="s">
        <v>681</v>
      </c>
      <c r="Z18" s="181">
        <v>1</v>
      </c>
      <c r="AA18" s="182">
        <v>37.404809706710566</v>
      </c>
      <c r="AB18" s="180" t="s">
        <v>681</v>
      </c>
      <c r="AC18" s="181">
        <v>0.86487600195110903</v>
      </c>
      <c r="AD18" s="182">
        <v>55.915647292822079</v>
      </c>
      <c r="AE18" s="180" t="s">
        <v>681</v>
      </c>
      <c r="AF18" s="181">
        <v>0.94963775900000003</v>
      </c>
      <c r="AG18" s="182">
        <v>18.803796985166329</v>
      </c>
      <c r="AH18" s="180" t="s">
        <v>681</v>
      </c>
      <c r="AI18" s="181">
        <v>0.98942682000000004</v>
      </c>
      <c r="AJ18" s="182">
        <v>45.477154593280503</v>
      </c>
      <c r="AK18" s="180" t="s">
        <v>681</v>
      </c>
      <c r="AL18" s="181">
        <v>0.86351206999999996</v>
      </c>
      <c r="AM18" s="182">
        <v>18.803796985166329</v>
      </c>
      <c r="AN18" s="180" t="s">
        <v>681</v>
      </c>
      <c r="AO18" s="181">
        <v>0.99697804599999995</v>
      </c>
      <c r="AP18" s="182">
        <v>47.571428571428569</v>
      </c>
      <c r="AQ18" s="180" t="s">
        <v>681</v>
      </c>
      <c r="AR18" s="181">
        <v>0.99</v>
      </c>
      <c r="AS18" s="182">
        <v>285.39961241556045</v>
      </c>
      <c r="AT18" s="180" t="s">
        <v>681</v>
      </c>
      <c r="AU18" s="181">
        <v>0.99</v>
      </c>
      <c r="AV18" s="182">
        <v>263.98276432759872</v>
      </c>
      <c r="AW18" s="180" t="s">
        <v>681</v>
      </c>
      <c r="AX18" s="181">
        <v>0.99</v>
      </c>
      <c r="AY18" s="182">
        <v>348.14062576506063</v>
      </c>
      <c r="AZ18" s="180" t="s">
        <v>681</v>
      </c>
      <c r="BA18" s="181">
        <v>0.99</v>
      </c>
      <c r="BB18" s="182">
        <v>236.55983550503868</v>
      </c>
      <c r="BC18" s="180" t="s">
        <v>681</v>
      </c>
      <c r="BD18" s="181">
        <v>0.99497072799999997</v>
      </c>
      <c r="BE18" s="182">
        <v>76.641550669216073</v>
      </c>
      <c r="BF18" s="180" t="s">
        <v>681</v>
      </c>
      <c r="BG18" s="181">
        <v>0.99021768307250002</v>
      </c>
      <c r="BH18" s="182">
        <v>635</v>
      </c>
      <c r="BI18" s="180" t="s">
        <v>681</v>
      </c>
      <c r="BJ18" s="181">
        <v>0.98992681999999999</v>
      </c>
      <c r="BK18" s="182">
        <v>302.56796323879615</v>
      </c>
      <c r="BL18" s="180" t="s">
        <v>681</v>
      </c>
      <c r="BM18" s="181">
        <v>0.995</v>
      </c>
      <c r="BN18" s="182">
        <v>66.921606185847139</v>
      </c>
      <c r="BO18" s="180" t="s">
        <v>681</v>
      </c>
      <c r="BP18" s="181">
        <v>1</v>
      </c>
      <c r="BQ18" s="182">
        <v>72.8</v>
      </c>
      <c r="BR18" s="180" t="s">
        <v>681</v>
      </c>
      <c r="BS18" s="181">
        <v>0.995</v>
      </c>
      <c r="BT18" s="182">
        <v>66.921606103675003</v>
      </c>
      <c r="BU18" s="180" t="s">
        <v>681</v>
      </c>
      <c r="BV18" s="181">
        <v>1</v>
      </c>
      <c r="BW18" s="182">
        <v>72.8</v>
      </c>
      <c r="BX18" s="180" t="s">
        <v>681</v>
      </c>
      <c r="BY18" s="181">
        <v>0.995</v>
      </c>
      <c r="BZ18" s="182">
        <v>66.921606054785229</v>
      </c>
      <c r="CA18" s="180" t="s">
        <v>681</v>
      </c>
      <c r="CB18" s="181">
        <v>1</v>
      </c>
      <c r="CC18" s="182">
        <v>72.8</v>
      </c>
      <c r="CD18" s="180" t="s">
        <v>681</v>
      </c>
      <c r="CE18" s="181">
        <v>0.995</v>
      </c>
      <c r="CF18" s="182">
        <v>122.17571860477165</v>
      </c>
      <c r="CG18" s="180" t="s">
        <v>681</v>
      </c>
      <c r="CH18" s="181">
        <v>0.99294877400000003</v>
      </c>
      <c r="CI18" s="182">
        <v>91.337090567862987</v>
      </c>
      <c r="CJ18" s="180" t="s">
        <v>681</v>
      </c>
      <c r="CK18" s="181">
        <v>0.99294877400000003</v>
      </c>
      <c r="CL18" s="182">
        <v>192</v>
      </c>
      <c r="CM18" s="180" t="s">
        <v>681</v>
      </c>
      <c r="CN18" s="181">
        <v>0.99294877400000003</v>
      </c>
      <c r="CO18" s="182">
        <v>114.1</v>
      </c>
      <c r="CP18" s="180" t="s">
        <v>681</v>
      </c>
      <c r="CQ18" s="181">
        <v>0.99294877400000003</v>
      </c>
      <c r="CR18" s="182">
        <v>72.8</v>
      </c>
      <c r="CS18" s="180" t="s">
        <v>681</v>
      </c>
      <c r="CT18" s="181">
        <v>0.99496340999999999</v>
      </c>
      <c r="CU18" s="182">
        <v>89.5</v>
      </c>
      <c r="CV18" s="180" t="s">
        <v>681</v>
      </c>
      <c r="CW18" s="181">
        <v>0.97229875499999996</v>
      </c>
      <c r="CX18" s="182">
        <v>380.16118697601917</v>
      </c>
      <c r="CY18" s="180" t="s">
        <v>681</v>
      </c>
      <c r="CZ18" s="181">
        <v>0.98153053029420378</v>
      </c>
      <c r="DA18" s="180">
        <v>0</v>
      </c>
    </row>
    <row r="19" spans="3:110">
      <c r="C19" s="194"/>
      <c r="D19" s="160" t="s">
        <v>682</v>
      </c>
      <c r="E19" s="192">
        <v>0</v>
      </c>
      <c r="F19" s="193">
        <v>48.458872918312821</v>
      </c>
      <c r="G19" s="191">
        <v>0</v>
      </c>
      <c r="H19" s="192">
        <v>0</v>
      </c>
      <c r="I19" s="193">
        <v>48.458872918312821</v>
      </c>
      <c r="J19" s="191">
        <v>0</v>
      </c>
      <c r="K19" s="192">
        <v>0</v>
      </c>
      <c r="L19" s="193">
        <v>42.490277364919585</v>
      </c>
      <c r="M19" s="191">
        <v>0</v>
      </c>
      <c r="N19" s="192">
        <v>0</v>
      </c>
      <c r="O19" s="193">
        <v>39.543114653061693</v>
      </c>
      <c r="P19" s="191">
        <v>0</v>
      </c>
      <c r="Q19" s="192">
        <v>0</v>
      </c>
      <c r="R19" s="193">
        <v>38.798423357110316</v>
      </c>
      <c r="S19" s="191">
        <v>0</v>
      </c>
      <c r="T19" s="192">
        <v>0</v>
      </c>
      <c r="U19" s="193">
        <v>41.204897155519689</v>
      </c>
      <c r="V19" s="191">
        <v>0</v>
      </c>
      <c r="W19" s="192">
        <v>0</v>
      </c>
      <c r="X19" s="193">
        <v>36.625756330721408</v>
      </c>
      <c r="Y19" s="191">
        <v>0</v>
      </c>
      <c r="Z19" s="192">
        <v>0</v>
      </c>
      <c r="AA19" s="193">
        <v>37.404809706710566</v>
      </c>
      <c r="AB19" s="191">
        <v>0</v>
      </c>
      <c r="AC19" s="192">
        <v>0</v>
      </c>
      <c r="AD19" s="193">
        <v>55.915647292822079</v>
      </c>
      <c r="AE19" s="191">
        <v>0</v>
      </c>
      <c r="AF19" s="192">
        <v>5.0000000000000001E-4</v>
      </c>
      <c r="AG19" s="193">
        <v>18.803796985166329</v>
      </c>
      <c r="AH19" s="191">
        <v>0</v>
      </c>
      <c r="AI19" s="192">
        <v>5.0000000000000001E-4</v>
      </c>
      <c r="AJ19" s="193">
        <v>45.477154593280503</v>
      </c>
      <c r="AK19" s="191">
        <v>0</v>
      </c>
      <c r="AL19" s="192">
        <v>5.0000000000000001E-4</v>
      </c>
      <c r="AM19" s="193">
        <v>18.803796985166329</v>
      </c>
      <c r="AN19" s="191">
        <v>0</v>
      </c>
      <c r="AO19" s="192">
        <v>0</v>
      </c>
      <c r="AP19" s="193">
        <v>47.571428571428569</v>
      </c>
      <c r="AQ19" s="191">
        <v>0</v>
      </c>
      <c r="AR19" s="192">
        <v>0</v>
      </c>
      <c r="AS19" s="193">
        <v>285.39961241556045</v>
      </c>
      <c r="AT19" s="191">
        <v>0</v>
      </c>
      <c r="AU19" s="192">
        <v>0</v>
      </c>
      <c r="AV19" s="193">
        <v>263.98276432759872</v>
      </c>
      <c r="AW19" s="191">
        <v>0</v>
      </c>
      <c r="AX19" s="192">
        <v>0</v>
      </c>
      <c r="AY19" s="193">
        <v>348.14062576506063</v>
      </c>
      <c r="AZ19" s="191">
        <v>0</v>
      </c>
      <c r="BA19" s="192">
        <v>0</v>
      </c>
      <c r="BB19" s="193">
        <v>236.55983550503868</v>
      </c>
      <c r="BC19" s="191">
        <v>0</v>
      </c>
      <c r="BD19" s="192">
        <v>1E-3</v>
      </c>
      <c r="BE19" s="193">
        <v>396.60044714255076</v>
      </c>
      <c r="BF19" s="191">
        <v>0</v>
      </c>
      <c r="BG19" s="192">
        <v>0</v>
      </c>
      <c r="BH19" s="193">
        <v>635</v>
      </c>
      <c r="BI19" s="191">
        <v>0</v>
      </c>
      <c r="BJ19" s="192">
        <v>0</v>
      </c>
      <c r="BK19" s="193">
        <v>302.56796323879615</v>
      </c>
      <c r="BL19" s="191">
        <v>0</v>
      </c>
      <c r="BM19" s="192">
        <v>0</v>
      </c>
      <c r="BN19" s="193">
        <v>66.921606185847139</v>
      </c>
      <c r="BO19" s="191">
        <v>0</v>
      </c>
      <c r="BP19" s="192">
        <v>0</v>
      </c>
      <c r="BQ19" s="193">
        <v>72.8</v>
      </c>
      <c r="BR19" s="191">
        <v>0</v>
      </c>
      <c r="BS19" s="192">
        <v>0</v>
      </c>
      <c r="BT19" s="193">
        <v>66.921606103675003</v>
      </c>
      <c r="BU19" s="191">
        <v>0</v>
      </c>
      <c r="BV19" s="192">
        <v>0</v>
      </c>
      <c r="BW19" s="193">
        <v>72.8</v>
      </c>
      <c r="BX19" s="191">
        <v>0</v>
      </c>
      <c r="BY19" s="192">
        <v>0</v>
      </c>
      <c r="BZ19" s="193">
        <v>66.921606054785229</v>
      </c>
      <c r="CA19" s="191">
        <v>0</v>
      </c>
      <c r="CB19" s="192">
        <v>0</v>
      </c>
      <c r="CC19" s="193">
        <v>72.8</v>
      </c>
      <c r="CD19" s="191">
        <v>0</v>
      </c>
      <c r="CE19" s="192">
        <v>0</v>
      </c>
      <c r="CF19" s="193">
        <v>122.17571860477165</v>
      </c>
      <c r="CG19" s="191">
        <v>0</v>
      </c>
      <c r="CH19" s="192">
        <v>0</v>
      </c>
      <c r="CI19" s="193">
        <v>91.337090567862987</v>
      </c>
      <c r="CJ19" s="191">
        <v>0</v>
      </c>
      <c r="CK19" s="192">
        <v>0</v>
      </c>
      <c r="CL19" s="193">
        <v>192</v>
      </c>
      <c r="CM19" s="191">
        <v>0</v>
      </c>
      <c r="CN19" s="192">
        <v>0</v>
      </c>
      <c r="CO19" s="193">
        <v>114.1</v>
      </c>
      <c r="CP19" s="191">
        <v>0</v>
      </c>
      <c r="CQ19" s="192">
        <v>0</v>
      </c>
      <c r="CR19" s="193">
        <v>72.8</v>
      </c>
      <c r="CS19" s="191">
        <v>0</v>
      </c>
      <c r="CT19" s="192">
        <v>0</v>
      </c>
      <c r="CU19" s="193">
        <v>89.5</v>
      </c>
      <c r="CV19" s="191">
        <v>0</v>
      </c>
      <c r="CW19" s="192">
        <v>0</v>
      </c>
      <c r="CX19" s="193">
        <v>380.16118697601917</v>
      </c>
      <c r="CY19" s="191">
        <v>0</v>
      </c>
      <c r="CZ19" s="198">
        <v>2.5914560333304424E-4</v>
      </c>
      <c r="DA19" s="191">
        <v>0</v>
      </c>
    </row>
    <row r="20" spans="3:110" outlineLevel="1">
      <c r="C20" s="179" t="str">
        <f>C10</f>
        <v>food losses:</v>
      </c>
      <c r="D20" s="77" t="s">
        <v>684</v>
      </c>
      <c r="E20" s="175">
        <v>0</v>
      </c>
      <c r="F20" s="176">
        <v>48.458872918312821</v>
      </c>
      <c r="G20" s="174">
        <v>0</v>
      </c>
      <c r="H20" s="175">
        <v>0</v>
      </c>
      <c r="I20" s="176">
        <v>48.458872918312821</v>
      </c>
      <c r="J20" s="174">
        <v>0</v>
      </c>
      <c r="K20" s="175">
        <v>0</v>
      </c>
      <c r="L20" s="176">
        <v>42.490277364919585</v>
      </c>
      <c r="M20" s="174">
        <v>0</v>
      </c>
      <c r="N20" s="175">
        <v>0</v>
      </c>
      <c r="O20" s="176">
        <v>39.543114653061693</v>
      </c>
      <c r="P20" s="174">
        <v>0</v>
      </c>
      <c r="Q20" s="175">
        <v>0</v>
      </c>
      <c r="R20" s="176">
        <v>38.798423357110316</v>
      </c>
      <c r="S20" s="174">
        <v>0</v>
      </c>
      <c r="T20" s="175">
        <v>0</v>
      </c>
      <c r="U20" s="176">
        <v>41.204897155519689</v>
      </c>
      <c r="V20" s="174">
        <v>0</v>
      </c>
      <c r="W20" s="175">
        <v>0</v>
      </c>
      <c r="X20" s="176">
        <v>36.625756330721408</v>
      </c>
      <c r="Y20" s="174">
        <v>0</v>
      </c>
      <c r="Z20" s="175">
        <v>0</v>
      </c>
      <c r="AA20" s="176">
        <v>37.404809706710566</v>
      </c>
      <c r="AB20" s="174">
        <v>0</v>
      </c>
      <c r="AC20" s="175">
        <v>0</v>
      </c>
      <c r="AD20" s="176">
        <v>55.915647292822079</v>
      </c>
      <c r="AE20" s="174">
        <v>0</v>
      </c>
      <c r="AF20" s="175">
        <v>0</v>
      </c>
      <c r="AG20" s="176">
        <v>18.803796985166329</v>
      </c>
      <c r="AH20" s="174">
        <v>0</v>
      </c>
      <c r="AI20" s="175">
        <v>0</v>
      </c>
      <c r="AJ20" s="176">
        <v>45.477154593280503</v>
      </c>
      <c r="AK20" s="174">
        <v>0</v>
      </c>
      <c r="AL20" s="175">
        <v>0</v>
      </c>
      <c r="AM20" s="176">
        <v>18.803796985166329</v>
      </c>
      <c r="AN20" s="174">
        <v>0</v>
      </c>
      <c r="AO20" s="175">
        <v>0</v>
      </c>
      <c r="AP20" s="176">
        <v>47.571428571428569</v>
      </c>
      <c r="AQ20" s="174">
        <v>0</v>
      </c>
      <c r="AR20" s="175">
        <v>0</v>
      </c>
      <c r="AS20" s="176">
        <v>285.39961241556045</v>
      </c>
      <c r="AT20" s="174">
        <v>0</v>
      </c>
      <c r="AU20" s="175">
        <v>0</v>
      </c>
      <c r="AV20" s="176">
        <v>263.98276432759872</v>
      </c>
      <c r="AW20" s="174">
        <v>0</v>
      </c>
      <c r="AX20" s="175">
        <v>0</v>
      </c>
      <c r="AY20" s="176">
        <v>348.14062576506063</v>
      </c>
      <c r="AZ20" s="174">
        <v>0</v>
      </c>
      <c r="BA20" s="175">
        <v>0</v>
      </c>
      <c r="BB20" s="176">
        <v>236.55983550503868</v>
      </c>
      <c r="BC20" s="174">
        <v>0</v>
      </c>
      <c r="BD20" s="175">
        <v>0</v>
      </c>
      <c r="BE20" s="176">
        <v>76.641550669216073</v>
      </c>
      <c r="BF20" s="174">
        <v>0</v>
      </c>
      <c r="BG20" s="175">
        <v>0</v>
      </c>
      <c r="BH20" s="176">
        <v>635</v>
      </c>
      <c r="BI20" s="174">
        <v>0</v>
      </c>
      <c r="BJ20" s="175">
        <v>0</v>
      </c>
      <c r="BK20" s="176">
        <v>302.56796323879615</v>
      </c>
      <c r="BL20" s="174">
        <v>0</v>
      </c>
      <c r="BM20" s="175">
        <v>0</v>
      </c>
      <c r="BN20" s="176">
        <v>66.921606185847139</v>
      </c>
      <c r="BO20" s="174">
        <v>0</v>
      </c>
      <c r="BP20" s="175">
        <v>0</v>
      </c>
      <c r="BQ20" s="176">
        <v>72.8</v>
      </c>
      <c r="BR20" s="174">
        <v>0</v>
      </c>
      <c r="BS20" s="175">
        <v>0</v>
      </c>
      <c r="BT20" s="176">
        <v>66.921606103675003</v>
      </c>
      <c r="BU20" s="174">
        <v>0</v>
      </c>
      <c r="BV20" s="175">
        <v>0</v>
      </c>
      <c r="BW20" s="176">
        <v>72.8</v>
      </c>
      <c r="BX20" s="174">
        <v>0</v>
      </c>
      <c r="BY20" s="175">
        <v>0</v>
      </c>
      <c r="BZ20" s="176">
        <v>66.921606054785229</v>
      </c>
      <c r="CA20" s="174">
        <v>0</v>
      </c>
      <c r="CB20" s="175">
        <v>0</v>
      </c>
      <c r="CC20" s="176">
        <v>72.8</v>
      </c>
      <c r="CD20" s="174">
        <v>0</v>
      </c>
      <c r="CE20" s="175">
        <v>0</v>
      </c>
      <c r="CF20" s="176">
        <v>122.17571860477165</v>
      </c>
      <c r="CG20" s="174">
        <v>0</v>
      </c>
      <c r="CH20" s="175">
        <v>0</v>
      </c>
      <c r="CI20" s="176">
        <v>91.337090567862987</v>
      </c>
      <c r="CJ20" s="174">
        <v>0</v>
      </c>
      <c r="CK20" s="175">
        <v>7.0512259999999998E-3</v>
      </c>
      <c r="CL20" s="176">
        <v>256.63905382571943</v>
      </c>
      <c r="CM20" s="174">
        <v>0</v>
      </c>
      <c r="CN20" s="175">
        <v>0</v>
      </c>
      <c r="CO20" s="176">
        <v>114.1</v>
      </c>
      <c r="CP20" s="174">
        <v>0</v>
      </c>
      <c r="CQ20" s="175">
        <v>7.0512259999999998E-3</v>
      </c>
      <c r="CR20" s="176">
        <v>144.28193761073462</v>
      </c>
      <c r="CS20" s="174">
        <v>0</v>
      </c>
      <c r="CT20" s="175">
        <v>0</v>
      </c>
      <c r="CU20" s="176">
        <v>89.5</v>
      </c>
      <c r="CV20" s="174">
        <v>0</v>
      </c>
      <c r="CW20" s="175">
        <v>0</v>
      </c>
      <c r="CX20" s="176">
        <v>380.16118697601917</v>
      </c>
      <c r="CY20" s="174">
        <v>0</v>
      </c>
      <c r="CZ20" s="175">
        <v>4.2108244319825834E-4</v>
      </c>
      <c r="DA20" s="174">
        <v>0</v>
      </c>
    </row>
    <row r="21" spans="3:110" outlineLevel="1">
      <c r="C21" s="165"/>
      <c r="D21" s="77" t="s">
        <v>693</v>
      </c>
      <c r="E21" s="175">
        <v>0</v>
      </c>
      <c r="F21" s="176">
        <v>48.458872918312821</v>
      </c>
      <c r="G21" s="174">
        <v>8.0000000000000002E-3</v>
      </c>
      <c r="H21" s="175">
        <v>0</v>
      </c>
      <c r="I21" s="176">
        <v>48.458872918312821</v>
      </c>
      <c r="J21" s="174">
        <v>0</v>
      </c>
      <c r="K21" s="175">
        <v>0</v>
      </c>
      <c r="L21" s="176">
        <v>42.490277364919585</v>
      </c>
      <c r="M21" s="174">
        <v>0.02</v>
      </c>
      <c r="N21" s="175">
        <v>0</v>
      </c>
      <c r="O21" s="176">
        <v>39.543114653061693</v>
      </c>
      <c r="P21" s="174">
        <v>0</v>
      </c>
      <c r="Q21" s="175">
        <v>0</v>
      </c>
      <c r="R21" s="176">
        <v>38.798423357110316</v>
      </c>
      <c r="S21" s="174">
        <v>1.2500000000000001E-2</v>
      </c>
      <c r="T21" s="175">
        <v>0</v>
      </c>
      <c r="U21" s="176">
        <v>41.204897155519689</v>
      </c>
      <c r="V21" s="174">
        <v>1.2500000000000001E-2</v>
      </c>
      <c r="W21" s="175">
        <v>0</v>
      </c>
      <c r="X21" s="176">
        <v>36.625756330721408</v>
      </c>
      <c r="Y21" s="174">
        <v>0</v>
      </c>
      <c r="Z21" s="175">
        <v>0</v>
      </c>
      <c r="AA21" s="176">
        <v>37.404809706710566</v>
      </c>
      <c r="AB21" s="174">
        <v>0</v>
      </c>
      <c r="AC21" s="175">
        <v>0</v>
      </c>
      <c r="AD21" s="176">
        <v>55.915647292822079</v>
      </c>
      <c r="AE21" s="174">
        <v>0</v>
      </c>
      <c r="AF21" s="175">
        <v>4.6840286999999994E-2</v>
      </c>
      <c r="AG21" s="176">
        <v>18.803796985166329</v>
      </c>
      <c r="AH21" s="174">
        <v>0</v>
      </c>
      <c r="AI21" s="175">
        <v>0</v>
      </c>
      <c r="AJ21" s="176">
        <v>45.477154593280503</v>
      </c>
      <c r="AK21" s="174">
        <v>0</v>
      </c>
      <c r="AL21" s="175">
        <v>3.5256130000000004E-2</v>
      </c>
      <c r="AM21" s="176">
        <v>18.803796985166329</v>
      </c>
      <c r="AN21" s="174">
        <v>0</v>
      </c>
      <c r="AO21" s="175">
        <v>0</v>
      </c>
      <c r="AP21" s="176">
        <v>47.571428571428569</v>
      </c>
      <c r="AQ21" s="174">
        <v>0</v>
      </c>
      <c r="AR21" s="175">
        <v>0</v>
      </c>
      <c r="AS21" s="176">
        <v>285.39961241556045</v>
      </c>
      <c r="AT21" s="174">
        <v>0</v>
      </c>
      <c r="AU21" s="175">
        <v>0</v>
      </c>
      <c r="AV21" s="176">
        <v>263.98276432759872</v>
      </c>
      <c r="AW21" s="174">
        <v>0</v>
      </c>
      <c r="AX21" s="175">
        <v>0</v>
      </c>
      <c r="AY21" s="176">
        <v>348.14062576506063</v>
      </c>
      <c r="AZ21" s="174">
        <v>0</v>
      </c>
      <c r="BA21" s="175">
        <v>0</v>
      </c>
      <c r="BB21" s="176">
        <v>236.55983550503868</v>
      </c>
      <c r="BC21" s="174">
        <v>0</v>
      </c>
      <c r="BD21" s="175">
        <v>0</v>
      </c>
      <c r="BE21" s="176">
        <v>76.641550669216073</v>
      </c>
      <c r="BF21" s="174">
        <v>0</v>
      </c>
      <c r="BG21" s="175">
        <v>0</v>
      </c>
      <c r="BH21" s="176">
        <v>635</v>
      </c>
      <c r="BI21" s="174">
        <v>0</v>
      </c>
      <c r="BJ21" s="175">
        <v>0</v>
      </c>
      <c r="BK21" s="176">
        <v>302.56796323879615</v>
      </c>
      <c r="BL21" s="174">
        <v>0</v>
      </c>
      <c r="BM21" s="175">
        <v>0</v>
      </c>
      <c r="BN21" s="176">
        <v>66.921606185847139</v>
      </c>
      <c r="BO21" s="174">
        <v>0</v>
      </c>
      <c r="BP21" s="175">
        <v>0</v>
      </c>
      <c r="BQ21" s="176">
        <v>72.8</v>
      </c>
      <c r="BR21" s="174">
        <v>0</v>
      </c>
      <c r="BS21" s="175">
        <v>0</v>
      </c>
      <c r="BT21" s="176">
        <v>66.921606103675003</v>
      </c>
      <c r="BU21" s="174">
        <v>0</v>
      </c>
      <c r="BV21" s="175">
        <v>0</v>
      </c>
      <c r="BW21" s="176">
        <v>72.8</v>
      </c>
      <c r="BX21" s="174">
        <v>0</v>
      </c>
      <c r="BY21" s="175">
        <v>0</v>
      </c>
      <c r="BZ21" s="176">
        <v>66.921606054785229</v>
      </c>
      <c r="CA21" s="174">
        <v>0</v>
      </c>
      <c r="CB21" s="175">
        <v>0</v>
      </c>
      <c r="CC21" s="176">
        <v>72.8</v>
      </c>
      <c r="CD21" s="174">
        <v>0</v>
      </c>
      <c r="CE21" s="175">
        <v>0</v>
      </c>
      <c r="CF21" s="176">
        <v>122.17571860477165</v>
      </c>
      <c r="CG21" s="174">
        <v>0</v>
      </c>
      <c r="CH21" s="175">
        <v>0</v>
      </c>
      <c r="CI21" s="176">
        <v>91.337090567862987</v>
      </c>
      <c r="CJ21" s="174">
        <v>0</v>
      </c>
      <c r="CK21" s="175">
        <v>0</v>
      </c>
      <c r="CL21" s="176">
        <v>192</v>
      </c>
      <c r="CM21" s="174">
        <v>0</v>
      </c>
      <c r="CN21" s="175">
        <v>0</v>
      </c>
      <c r="CO21" s="176">
        <v>114.1</v>
      </c>
      <c r="CP21" s="174">
        <v>0</v>
      </c>
      <c r="CQ21" s="175">
        <v>0</v>
      </c>
      <c r="CR21" s="176">
        <v>72.8</v>
      </c>
      <c r="CS21" s="174">
        <v>0</v>
      </c>
      <c r="CT21" s="175">
        <v>5.0365899999999996E-3</v>
      </c>
      <c r="CU21" s="176">
        <v>104.97197396657003</v>
      </c>
      <c r="CV21" s="174">
        <v>0</v>
      </c>
      <c r="CW21" s="175">
        <v>2.7701244999999999E-2</v>
      </c>
      <c r="CX21" s="176">
        <v>380.16118697601917</v>
      </c>
      <c r="CY21" s="174">
        <v>0</v>
      </c>
      <c r="CZ21" s="175">
        <v>4.0490735248608608E-3</v>
      </c>
      <c r="DA21" s="174">
        <v>1.0172346601743814E-3</v>
      </c>
    </row>
    <row r="22" spans="3:110" outlineLevel="1">
      <c r="C22" s="165"/>
      <c r="D22" s="77" t="s">
        <v>686</v>
      </c>
      <c r="E22" s="175">
        <v>3.0219539999999999E-3</v>
      </c>
      <c r="F22" s="176">
        <v>48.458872918312821</v>
      </c>
      <c r="G22" s="174">
        <v>0</v>
      </c>
      <c r="H22" s="175">
        <v>0</v>
      </c>
      <c r="I22" s="176">
        <v>48.458872918312821</v>
      </c>
      <c r="J22" s="174">
        <v>0</v>
      </c>
      <c r="K22" s="175">
        <v>3.0219539999999999E-3</v>
      </c>
      <c r="L22" s="176">
        <v>42.490277364919585</v>
      </c>
      <c r="M22" s="174">
        <v>0</v>
      </c>
      <c r="N22" s="175">
        <v>0</v>
      </c>
      <c r="O22" s="176">
        <v>39.543114653061693</v>
      </c>
      <c r="P22" s="174">
        <v>0</v>
      </c>
      <c r="Q22" s="175">
        <v>3.0219539999999999E-3</v>
      </c>
      <c r="R22" s="176">
        <v>38.798423357110316</v>
      </c>
      <c r="S22" s="174">
        <v>0</v>
      </c>
      <c r="T22" s="175">
        <v>3.0219539999999999E-3</v>
      </c>
      <c r="U22" s="176">
        <v>41.204897155519689</v>
      </c>
      <c r="V22" s="174">
        <v>0</v>
      </c>
      <c r="W22" s="175">
        <v>0</v>
      </c>
      <c r="X22" s="176">
        <v>36.625756330721408</v>
      </c>
      <c r="Y22" s="174">
        <v>0</v>
      </c>
      <c r="Z22" s="175">
        <v>0</v>
      </c>
      <c r="AA22" s="176">
        <v>37.404809706710566</v>
      </c>
      <c r="AB22" s="174">
        <v>0</v>
      </c>
      <c r="AC22" s="175">
        <v>0</v>
      </c>
      <c r="AD22" s="176">
        <v>55.915647292822079</v>
      </c>
      <c r="AE22" s="174">
        <v>2.7883501271495997E-2</v>
      </c>
      <c r="AF22" s="175">
        <v>3.0219539999999999E-3</v>
      </c>
      <c r="AG22" s="176">
        <v>18.803796985166329</v>
      </c>
      <c r="AH22" s="174">
        <v>0</v>
      </c>
      <c r="AI22" s="175">
        <v>1.0073179999999999E-2</v>
      </c>
      <c r="AJ22" s="176">
        <v>45.477154593280503</v>
      </c>
      <c r="AK22" s="174">
        <v>0</v>
      </c>
      <c r="AL22" s="175">
        <v>0.1007318</v>
      </c>
      <c r="AM22" s="176">
        <v>18.803796985166329</v>
      </c>
      <c r="AN22" s="174">
        <v>0</v>
      </c>
      <c r="AO22" s="175">
        <v>3.0219539999999999E-3</v>
      </c>
      <c r="AP22" s="176">
        <v>47.571428571428569</v>
      </c>
      <c r="AQ22" s="174">
        <v>0</v>
      </c>
      <c r="AR22" s="175">
        <v>0</v>
      </c>
      <c r="AS22" s="176">
        <v>285.39961241556045</v>
      </c>
      <c r="AT22" s="174">
        <v>0.01</v>
      </c>
      <c r="AU22" s="175">
        <v>0</v>
      </c>
      <c r="AV22" s="176">
        <v>263.98276432759872</v>
      </c>
      <c r="AW22" s="174">
        <v>0.01</v>
      </c>
      <c r="AX22" s="175">
        <v>0</v>
      </c>
      <c r="AY22" s="176">
        <v>348.14062576506063</v>
      </c>
      <c r="AZ22" s="174">
        <v>0.01</v>
      </c>
      <c r="BA22" s="175">
        <v>0</v>
      </c>
      <c r="BB22" s="176">
        <v>236.55983550503868</v>
      </c>
      <c r="BC22" s="174">
        <v>0.01</v>
      </c>
      <c r="BD22" s="175">
        <v>4.0292719999999995E-3</v>
      </c>
      <c r="BE22" s="176">
        <v>396.60044714255076</v>
      </c>
      <c r="BF22" s="174">
        <v>0</v>
      </c>
      <c r="BG22" s="175">
        <v>9.7823169274999996E-3</v>
      </c>
      <c r="BH22" s="176">
        <v>635</v>
      </c>
      <c r="BI22" s="174">
        <v>0</v>
      </c>
      <c r="BJ22" s="175">
        <v>1.0073179999999999E-2</v>
      </c>
      <c r="BK22" s="176">
        <v>302.56796323879615</v>
      </c>
      <c r="BL22" s="174">
        <v>0</v>
      </c>
      <c r="BM22" s="175">
        <v>0</v>
      </c>
      <c r="BN22" s="176">
        <v>66.921606185847139</v>
      </c>
      <c r="BO22" s="174">
        <v>0</v>
      </c>
      <c r="BP22" s="175">
        <v>0</v>
      </c>
      <c r="BQ22" s="176">
        <v>72.8</v>
      </c>
      <c r="BR22" s="174">
        <v>0</v>
      </c>
      <c r="BS22" s="175">
        <v>0</v>
      </c>
      <c r="BT22" s="176">
        <v>66.921606103675003</v>
      </c>
      <c r="BU22" s="174">
        <v>0</v>
      </c>
      <c r="BV22" s="175">
        <v>0</v>
      </c>
      <c r="BW22" s="176">
        <v>72.8</v>
      </c>
      <c r="BX22" s="174">
        <v>0</v>
      </c>
      <c r="BY22" s="175">
        <v>0</v>
      </c>
      <c r="BZ22" s="176">
        <v>66.921606054785229</v>
      </c>
      <c r="CA22" s="174">
        <v>0</v>
      </c>
      <c r="CB22" s="175">
        <v>0</v>
      </c>
      <c r="CC22" s="176">
        <v>72.8</v>
      </c>
      <c r="CD22" s="174">
        <v>0</v>
      </c>
      <c r="CE22" s="175">
        <v>0</v>
      </c>
      <c r="CF22" s="176">
        <v>122.17571860477165</v>
      </c>
      <c r="CG22" s="174">
        <v>5.0000000000000001E-3</v>
      </c>
      <c r="CH22" s="175">
        <v>7.0512259999999998E-3</v>
      </c>
      <c r="CI22" s="176">
        <v>158.87928007239498</v>
      </c>
      <c r="CJ22" s="174">
        <v>0</v>
      </c>
      <c r="CK22" s="175">
        <v>0</v>
      </c>
      <c r="CL22" s="176">
        <v>192</v>
      </c>
      <c r="CM22" s="174">
        <v>0</v>
      </c>
      <c r="CN22" s="175">
        <v>7.0512259999999998E-3</v>
      </c>
      <c r="CO22" s="176">
        <v>146.36753676669389</v>
      </c>
      <c r="CP22" s="174">
        <v>0</v>
      </c>
      <c r="CQ22" s="175">
        <v>0</v>
      </c>
      <c r="CR22" s="176">
        <v>72.8</v>
      </c>
      <c r="CS22" s="174">
        <v>0</v>
      </c>
      <c r="CT22" s="175">
        <v>0</v>
      </c>
      <c r="CU22" s="176">
        <v>89.5</v>
      </c>
      <c r="CV22" s="174">
        <v>0</v>
      </c>
      <c r="CW22" s="175">
        <v>0</v>
      </c>
      <c r="CX22" s="176">
        <v>380.16118697601917</v>
      </c>
      <c r="CY22" s="174">
        <v>0</v>
      </c>
      <c r="CZ22" s="175">
        <v>3.8467164469544106E-3</v>
      </c>
      <c r="DA22" s="174">
        <v>2.286861923109295E-3</v>
      </c>
      <c r="DC22" s="178" t="str">
        <f>C18</f>
        <v>Trade</v>
      </c>
    </row>
    <row r="23" spans="3:110" outlineLevel="1">
      <c r="C23" s="165"/>
      <c r="D23" s="77" t="s">
        <v>687</v>
      </c>
      <c r="E23" s="175">
        <v>0</v>
      </c>
      <c r="F23" s="176">
        <v>48.458872918312821</v>
      </c>
      <c r="G23" s="174">
        <v>0</v>
      </c>
      <c r="H23" s="175">
        <v>0</v>
      </c>
      <c r="I23" s="176">
        <v>48.458872918312821</v>
      </c>
      <c r="J23" s="174">
        <v>0</v>
      </c>
      <c r="K23" s="175">
        <v>0</v>
      </c>
      <c r="L23" s="176">
        <v>42.490277364919585</v>
      </c>
      <c r="M23" s="174">
        <v>0</v>
      </c>
      <c r="N23" s="175">
        <v>0</v>
      </c>
      <c r="O23" s="176">
        <v>39.543114653061693</v>
      </c>
      <c r="P23" s="174">
        <v>0</v>
      </c>
      <c r="Q23" s="175">
        <v>0</v>
      </c>
      <c r="R23" s="176">
        <v>38.798423357110316</v>
      </c>
      <c r="S23" s="174">
        <v>0</v>
      </c>
      <c r="T23" s="175">
        <v>0</v>
      </c>
      <c r="U23" s="176">
        <v>41.204897155519689</v>
      </c>
      <c r="V23" s="174">
        <v>0</v>
      </c>
      <c r="W23" s="175">
        <v>0</v>
      </c>
      <c r="X23" s="176">
        <v>36.625756330721408</v>
      </c>
      <c r="Y23" s="174">
        <v>0</v>
      </c>
      <c r="Z23" s="175">
        <v>0</v>
      </c>
      <c r="AA23" s="176">
        <v>37.404809706710566</v>
      </c>
      <c r="AB23" s="174">
        <v>0</v>
      </c>
      <c r="AC23" s="175">
        <v>0.1072404967773949</v>
      </c>
      <c r="AD23" s="176">
        <v>55.915647292822079</v>
      </c>
      <c r="AE23" s="174">
        <v>0</v>
      </c>
      <c r="AF23" s="175">
        <v>0</v>
      </c>
      <c r="AG23" s="176">
        <v>18.803796985166329</v>
      </c>
      <c r="AH23" s="174">
        <v>0</v>
      </c>
      <c r="AI23" s="175">
        <v>0</v>
      </c>
      <c r="AJ23" s="176">
        <v>45.477154593280503</v>
      </c>
      <c r="AK23" s="174">
        <v>0</v>
      </c>
      <c r="AL23" s="175">
        <v>0</v>
      </c>
      <c r="AM23" s="176">
        <v>18.803796985166329</v>
      </c>
      <c r="AN23" s="174">
        <v>0</v>
      </c>
      <c r="AO23" s="175">
        <v>0</v>
      </c>
      <c r="AP23" s="176">
        <v>47.571428571428569</v>
      </c>
      <c r="AQ23" s="174">
        <v>0</v>
      </c>
      <c r="AR23" s="175">
        <v>0</v>
      </c>
      <c r="AS23" s="176">
        <v>285.39961241556045</v>
      </c>
      <c r="AT23" s="174">
        <v>0</v>
      </c>
      <c r="AU23" s="175">
        <v>0</v>
      </c>
      <c r="AV23" s="176">
        <v>263.98276432759872</v>
      </c>
      <c r="AW23" s="174">
        <v>0</v>
      </c>
      <c r="AX23" s="175">
        <v>0</v>
      </c>
      <c r="AY23" s="176">
        <v>348.14062576506063</v>
      </c>
      <c r="AZ23" s="174">
        <v>0</v>
      </c>
      <c r="BA23" s="175">
        <v>0</v>
      </c>
      <c r="BB23" s="176">
        <v>236.55983550503868</v>
      </c>
      <c r="BC23" s="174">
        <v>0</v>
      </c>
      <c r="BD23" s="175">
        <v>0</v>
      </c>
      <c r="BE23" s="176">
        <v>76.641550669216073</v>
      </c>
      <c r="BF23" s="174">
        <v>0</v>
      </c>
      <c r="BG23" s="175">
        <v>0</v>
      </c>
      <c r="BH23" s="176">
        <v>635</v>
      </c>
      <c r="BI23" s="174">
        <v>0</v>
      </c>
      <c r="BJ23" s="175">
        <v>0</v>
      </c>
      <c r="BK23" s="176">
        <v>302.56796323879615</v>
      </c>
      <c r="BL23" s="174">
        <v>0</v>
      </c>
      <c r="BM23" s="175">
        <v>0</v>
      </c>
      <c r="BN23" s="176">
        <v>66.921606185847139</v>
      </c>
      <c r="BO23" s="174">
        <v>0</v>
      </c>
      <c r="BP23" s="175">
        <v>0</v>
      </c>
      <c r="BQ23" s="176">
        <v>72.8</v>
      </c>
      <c r="BR23" s="174">
        <v>0</v>
      </c>
      <c r="BS23" s="175">
        <v>0</v>
      </c>
      <c r="BT23" s="176">
        <v>66.921606103675003</v>
      </c>
      <c r="BU23" s="174">
        <v>0</v>
      </c>
      <c r="BV23" s="175">
        <v>0</v>
      </c>
      <c r="BW23" s="176">
        <v>72.8</v>
      </c>
      <c r="BX23" s="174">
        <v>0</v>
      </c>
      <c r="BY23" s="175">
        <v>0</v>
      </c>
      <c r="BZ23" s="176">
        <v>66.921606054785229</v>
      </c>
      <c r="CA23" s="174">
        <v>0</v>
      </c>
      <c r="CB23" s="175">
        <v>0</v>
      </c>
      <c r="CC23" s="176">
        <v>72.8</v>
      </c>
      <c r="CD23" s="174">
        <v>0</v>
      </c>
      <c r="CE23" s="175">
        <v>0</v>
      </c>
      <c r="CF23" s="176">
        <v>122.17571860477165</v>
      </c>
      <c r="CG23" s="174">
        <v>0</v>
      </c>
      <c r="CH23" s="175">
        <v>0</v>
      </c>
      <c r="CI23" s="176">
        <v>91.337090567862987</v>
      </c>
      <c r="CJ23" s="174">
        <v>0</v>
      </c>
      <c r="CK23" s="175">
        <v>0</v>
      </c>
      <c r="CL23" s="176">
        <v>192</v>
      </c>
      <c r="CM23" s="174">
        <v>0</v>
      </c>
      <c r="CN23" s="175">
        <v>0</v>
      </c>
      <c r="CO23" s="176">
        <v>114.1</v>
      </c>
      <c r="CP23" s="174">
        <v>0</v>
      </c>
      <c r="CQ23" s="175">
        <v>0</v>
      </c>
      <c r="CR23" s="176">
        <v>72.8</v>
      </c>
      <c r="CS23" s="174">
        <v>0</v>
      </c>
      <c r="CT23" s="175">
        <v>0</v>
      </c>
      <c r="CU23" s="176">
        <v>89.5</v>
      </c>
      <c r="CV23" s="174">
        <v>0</v>
      </c>
      <c r="CW23" s="175">
        <v>0</v>
      </c>
      <c r="CX23" s="176">
        <v>380.16118697601917</v>
      </c>
      <c r="CY23" s="174">
        <v>0</v>
      </c>
      <c r="CZ23" s="175">
        <v>5.1414619809924877E-3</v>
      </c>
      <c r="DA23" s="174">
        <v>0</v>
      </c>
      <c r="DC23" s="177">
        <f>CZ23/CZ26</f>
        <v>0.38202810464557196</v>
      </c>
      <c r="DD23" s="77" t="s">
        <v>688</v>
      </c>
    </row>
    <row r="24" spans="3:110" outlineLevel="1">
      <c r="C24" s="194"/>
      <c r="D24" s="77" t="s">
        <v>689</v>
      </c>
      <c r="E24" s="175">
        <v>0</v>
      </c>
      <c r="F24" s="176">
        <v>48.458872918312821</v>
      </c>
      <c r="G24" s="174">
        <v>0</v>
      </c>
      <c r="H24" s="175">
        <v>0</v>
      </c>
      <c r="I24" s="176">
        <v>48.458872918312821</v>
      </c>
      <c r="J24" s="174">
        <v>0</v>
      </c>
      <c r="K24" s="175">
        <v>0</v>
      </c>
      <c r="L24" s="176">
        <v>42.490277364919585</v>
      </c>
      <c r="M24" s="174">
        <v>0</v>
      </c>
      <c r="N24" s="175">
        <v>0</v>
      </c>
      <c r="O24" s="176">
        <v>39.543114653061693</v>
      </c>
      <c r="P24" s="174">
        <v>0</v>
      </c>
      <c r="Q24" s="175">
        <v>0</v>
      </c>
      <c r="R24" s="176">
        <v>38.798423357110316</v>
      </c>
      <c r="S24" s="174">
        <v>0</v>
      </c>
      <c r="T24" s="175">
        <v>0</v>
      </c>
      <c r="U24" s="176">
        <v>41.204897155519689</v>
      </c>
      <c r="V24" s="174">
        <v>0</v>
      </c>
      <c r="W24" s="175">
        <v>0</v>
      </c>
      <c r="X24" s="176">
        <v>36.625756330721408</v>
      </c>
      <c r="Y24" s="174">
        <v>0</v>
      </c>
      <c r="Z24" s="175">
        <v>0</v>
      </c>
      <c r="AA24" s="176">
        <v>37.404809706710566</v>
      </c>
      <c r="AB24" s="174">
        <v>0</v>
      </c>
      <c r="AC24" s="175">
        <v>0</v>
      </c>
      <c r="AD24" s="176">
        <v>55.915647292822079</v>
      </c>
      <c r="AE24" s="174">
        <v>0</v>
      </c>
      <c r="AF24" s="175">
        <v>0</v>
      </c>
      <c r="AG24" s="176">
        <v>18.803796985166329</v>
      </c>
      <c r="AH24" s="174">
        <v>0</v>
      </c>
      <c r="AI24" s="175">
        <v>0</v>
      </c>
      <c r="AJ24" s="176">
        <v>45.477154593280503</v>
      </c>
      <c r="AK24" s="174">
        <v>0</v>
      </c>
      <c r="AL24" s="175">
        <v>0</v>
      </c>
      <c r="AM24" s="176">
        <v>18.803796985166329</v>
      </c>
      <c r="AN24" s="174">
        <v>0</v>
      </c>
      <c r="AO24" s="175">
        <v>0</v>
      </c>
      <c r="AP24" s="176">
        <v>47.571428571428569</v>
      </c>
      <c r="AQ24" s="174">
        <v>0</v>
      </c>
      <c r="AR24" s="175">
        <v>0</v>
      </c>
      <c r="AS24" s="176">
        <v>285.39961241556045</v>
      </c>
      <c r="AT24" s="174">
        <v>0</v>
      </c>
      <c r="AU24" s="175">
        <v>0</v>
      </c>
      <c r="AV24" s="176">
        <v>263.98276432759872</v>
      </c>
      <c r="AW24" s="174">
        <v>0</v>
      </c>
      <c r="AX24" s="175">
        <v>0</v>
      </c>
      <c r="AY24" s="176">
        <v>348.14062576506063</v>
      </c>
      <c r="AZ24" s="174">
        <v>0</v>
      </c>
      <c r="BA24" s="175">
        <v>0</v>
      </c>
      <c r="BB24" s="176">
        <v>236.55983550503868</v>
      </c>
      <c r="BC24" s="174">
        <v>0</v>
      </c>
      <c r="BD24" s="175">
        <v>0</v>
      </c>
      <c r="BE24" s="176">
        <v>76.641550669216073</v>
      </c>
      <c r="BF24" s="174">
        <v>0</v>
      </c>
      <c r="BG24" s="175">
        <v>0</v>
      </c>
      <c r="BH24" s="176">
        <v>635</v>
      </c>
      <c r="BI24" s="174">
        <v>0</v>
      </c>
      <c r="BJ24" s="175">
        <v>0</v>
      </c>
      <c r="BK24" s="176">
        <v>302.56796323879615</v>
      </c>
      <c r="BL24" s="174">
        <v>0</v>
      </c>
      <c r="BM24" s="175">
        <v>0</v>
      </c>
      <c r="BN24" s="176">
        <v>66.921606185847139</v>
      </c>
      <c r="BO24" s="174">
        <v>5.0000000000000001E-3</v>
      </c>
      <c r="BP24" s="175">
        <v>0</v>
      </c>
      <c r="BQ24" s="176">
        <v>72.8</v>
      </c>
      <c r="BR24" s="174">
        <v>0</v>
      </c>
      <c r="BS24" s="175">
        <v>0</v>
      </c>
      <c r="BT24" s="176">
        <v>66.921606103675003</v>
      </c>
      <c r="BU24" s="174">
        <v>5.0000000000000001E-3</v>
      </c>
      <c r="BV24" s="175">
        <v>0</v>
      </c>
      <c r="BW24" s="176">
        <v>72.8</v>
      </c>
      <c r="BX24" s="174">
        <v>0</v>
      </c>
      <c r="BY24" s="175">
        <v>0</v>
      </c>
      <c r="BZ24" s="176">
        <v>66.921606054785229</v>
      </c>
      <c r="CA24" s="174">
        <v>5.0000000000000001E-3</v>
      </c>
      <c r="CB24" s="175">
        <v>0</v>
      </c>
      <c r="CC24" s="176">
        <v>72.8</v>
      </c>
      <c r="CD24" s="174">
        <v>0</v>
      </c>
      <c r="CE24" s="175">
        <v>0</v>
      </c>
      <c r="CF24" s="176">
        <v>122.17571860477165</v>
      </c>
      <c r="CG24" s="174">
        <v>0</v>
      </c>
      <c r="CH24" s="175">
        <v>0</v>
      </c>
      <c r="CI24" s="176">
        <v>91.337090567862987</v>
      </c>
      <c r="CJ24" s="174">
        <v>0</v>
      </c>
      <c r="CK24" s="175">
        <v>0</v>
      </c>
      <c r="CL24" s="176">
        <v>192</v>
      </c>
      <c r="CM24" s="174">
        <v>0</v>
      </c>
      <c r="CN24" s="175">
        <v>0</v>
      </c>
      <c r="CO24" s="176">
        <v>114.1</v>
      </c>
      <c r="CP24" s="174">
        <v>0</v>
      </c>
      <c r="CQ24" s="175">
        <v>0</v>
      </c>
      <c r="CR24" s="176">
        <v>72.8</v>
      </c>
      <c r="CS24" s="174">
        <v>0</v>
      </c>
      <c r="CT24" s="175">
        <v>0</v>
      </c>
      <c r="CU24" s="176">
        <v>89.5</v>
      </c>
      <c r="CV24" s="174">
        <v>0</v>
      </c>
      <c r="CW24" s="175">
        <v>0</v>
      </c>
      <c r="CX24" s="176">
        <v>380.16118697601917</v>
      </c>
      <c r="CY24" s="174">
        <v>0</v>
      </c>
      <c r="CZ24" s="175">
        <v>0</v>
      </c>
      <c r="DA24" s="174">
        <v>1.4478931231734693E-3</v>
      </c>
    </row>
    <row r="25" spans="3:110" outlineLevel="1">
      <c r="C25" s="194"/>
      <c r="D25" s="173" t="s">
        <v>690</v>
      </c>
      <c r="E25" s="171">
        <v>0</v>
      </c>
      <c r="F25" s="172">
        <v>0</v>
      </c>
      <c r="G25" s="170">
        <v>0</v>
      </c>
      <c r="H25" s="171">
        <v>0</v>
      </c>
      <c r="I25" s="172">
        <v>0</v>
      </c>
      <c r="J25" s="170">
        <v>0</v>
      </c>
      <c r="K25" s="171">
        <v>0</v>
      </c>
      <c r="L25" s="172">
        <v>0</v>
      </c>
      <c r="M25" s="170">
        <v>0</v>
      </c>
      <c r="N25" s="171">
        <v>0</v>
      </c>
      <c r="O25" s="172">
        <v>0</v>
      </c>
      <c r="P25" s="170">
        <v>0</v>
      </c>
      <c r="Q25" s="171">
        <v>0</v>
      </c>
      <c r="R25" s="172">
        <v>0</v>
      </c>
      <c r="S25" s="170">
        <v>0</v>
      </c>
      <c r="T25" s="171">
        <v>0</v>
      </c>
      <c r="U25" s="172">
        <v>0</v>
      </c>
      <c r="V25" s="170">
        <v>0</v>
      </c>
      <c r="W25" s="171">
        <v>0</v>
      </c>
      <c r="X25" s="172">
        <v>0</v>
      </c>
      <c r="Y25" s="170">
        <v>0</v>
      </c>
      <c r="Z25" s="171">
        <v>0</v>
      </c>
      <c r="AA25" s="172">
        <v>0</v>
      </c>
      <c r="AB25" s="170">
        <v>0</v>
      </c>
      <c r="AC25" s="171">
        <v>0</v>
      </c>
      <c r="AD25" s="172">
        <v>0</v>
      </c>
      <c r="AE25" s="170">
        <v>0</v>
      </c>
      <c r="AF25" s="171">
        <v>0</v>
      </c>
      <c r="AG25" s="172">
        <v>0</v>
      </c>
      <c r="AH25" s="170">
        <v>0</v>
      </c>
      <c r="AI25" s="171">
        <v>0</v>
      </c>
      <c r="AJ25" s="172">
        <v>0</v>
      </c>
      <c r="AK25" s="170">
        <v>0</v>
      </c>
      <c r="AL25" s="171">
        <v>0</v>
      </c>
      <c r="AM25" s="172">
        <v>0</v>
      </c>
      <c r="AN25" s="170">
        <v>0</v>
      </c>
      <c r="AO25" s="171">
        <v>0</v>
      </c>
      <c r="AP25" s="172">
        <v>0</v>
      </c>
      <c r="AQ25" s="170">
        <v>0</v>
      </c>
      <c r="AR25" s="171">
        <v>0</v>
      </c>
      <c r="AS25" s="172">
        <v>0</v>
      </c>
      <c r="AT25" s="170">
        <v>0</v>
      </c>
      <c r="AU25" s="171">
        <v>0</v>
      </c>
      <c r="AV25" s="172">
        <v>0</v>
      </c>
      <c r="AW25" s="170">
        <v>0</v>
      </c>
      <c r="AX25" s="171">
        <v>0</v>
      </c>
      <c r="AY25" s="172">
        <v>0</v>
      </c>
      <c r="AZ25" s="170">
        <v>0</v>
      </c>
      <c r="BA25" s="171">
        <v>0</v>
      </c>
      <c r="BB25" s="172">
        <v>0</v>
      </c>
      <c r="BC25" s="170">
        <v>0</v>
      </c>
      <c r="BD25" s="171">
        <v>0</v>
      </c>
      <c r="BE25" s="172">
        <v>0</v>
      </c>
      <c r="BF25" s="170">
        <v>0</v>
      </c>
      <c r="BG25" s="171">
        <v>0</v>
      </c>
      <c r="BH25" s="172">
        <v>0</v>
      </c>
      <c r="BI25" s="170">
        <v>0</v>
      </c>
      <c r="BJ25" s="171">
        <v>0</v>
      </c>
      <c r="BK25" s="172">
        <v>0</v>
      </c>
      <c r="BL25" s="170">
        <v>0</v>
      </c>
      <c r="BM25" s="171">
        <v>0</v>
      </c>
      <c r="BN25" s="172">
        <v>0</v>
      </c>
      <c r="BO25" s="170">
        <v>0</v>
      </c>
      <c r="BP25" s="171">
        <v>0</v>
      </c>
      <c r="BQ25" s="172">
        <v>0</v>
      </c>
      <c r="BR25" s="170">
        <v>0</v>
      </c>
      <c r="BS25" s="171">
        <v>0</v>
      </c>
      <c r="BT25" s="172">
        <v>0</v>
      </c>
      <c r="BU25" s="170">
        <v>0</v>
      </c>
      <c r="BV25" s="171">
        <v>0</v>
      </c>
      <c r="BW25" s="172">
        <v>0</v>
      </c>
      <c r="BX25" s="170">
        <v>0</v>
      </c>
      <c r="BY25" s="171">
        <v>0</v>
      </c>
      <c r="BZ25" s="172">
        <v>0</v>
      </c>
      <c r="CA25" s="170">
        <v>0</v>
      </c>
      <c r="CB25" s="171">
        <v>0</v>
      </c>
      <c r="CC25" s="172">
        <v>0</v>
      </c>
      <c r="CD25" s="170">
        <v>0</v>
      </c>
      <c r="CE25" s="171">
        <v>0</v>
      </c>
      <c r="CF25" s="172">
        <v>0</v>
      </c>
      <c r="CG25" s="170">
        <v>0</v>
      </c>
      <c r="CH25" s="171">
        <v>0</v>
      </c>
      <c r="CI25" s="172">
        <v>0</v>
      </c>
      <c r="CJ25" s="170">
        <v>0</v>
      </c>
      <c r="CK25" s="171">
        <v>0</v>
      </c>
      <c r="CL25" s="172">
        <v>0</v>
      </c>
      <c r="CM25" s="170">
        <v>0</v>
      </c>
      <c r="CN25" s="171">
        <v>0</v>
      </c>
      <c r="CO25" s="172">
        <v>0</v>
      </c>
      <c r="CP25" s="170">
        <v>0</v>
      </c>
      <c r="CQ25" s="171">
        <v>0</v>
      </c>
      <c r="CR25" s="172">
        <v>0</v>
      </c>
      <c r="CS25" s="170">
        <v>0</v>
      </c>
      <c r="CT25" s="171">
        <v>0</v>
      </c>
      <c r="CU25" s="172">
        <v>0</v>
      </c>
      <c r="CV25" s="170">
        <v>0</v>
      </c>
      <c r="CW25" s="171">
        <v>0</v>
      </c>
      <c r="CX25" s="172">
        <v>0</v>
      </c>
      <c r="CY25" s="170">
        <v>0</v>
      </c>
      <c r="CZ25" s="171">
        <v>0</v>
      </c>
      <c r="DA25" s="170">
        <v>0</v>
      </c>
    </row>
    <row r="26" spans="3:110">
      <c r="C26" s="169"/>
      <c r="D26" s="150" t="s">
        <v>691</v>
      </c>
      <c r="E26" s="167">
        <v>3.0219539999999999E-3</v>
      </c>
      <c r="F26" s="168"/>
      <c r="G26" s="166">
        <v>8.0000000000000002E-3</v>
      </c>
      <c r="H26" s="167">
        <v>0</v>
      </c>
      <c r="I26" s="168"/>
      <c r="J26" s="166">
        <v>0</v>
      </c>
      <c r="K26" s="167">
        <v>3.0219539999999999E-3</v>
      </c>
      <c r="L26" s="168"/>
      <c r="M26" s="166">
        <v>0.02</v>
      </c>
      <c r="N26" s="167">
        <v>0</v>
      </c>
      <c r="O26" s="168"/>
      <c r="P26" s="166">
        <v>0</v>
      </c>
      <c r="Q26" s="167">
        <v>3.0219539999999999E-3</v>
      </c>
      <c r="R26" s="168"/>
      <c r="S26" s="166">
        <v>1.2500000000000001E-2</v>
      </c>
      <c r="T26" s="167">
        <v>3.0219539999999999E-3</v>
      </c>
      <c r="U26" s="168"/>
      <c r="V26" s="166">
        <v>1.2500000000000001E-2</v>
      </c>
      <c r="W26" s="167">
        <v>0</v>
      </c>
      <c r="X26" s="168"/>
      <c r="Y26" s="166">
        <v>0</v>
      </c>
      <c r="Z26" s="167">
        <v>0</v>
      </c>
      <c r="AA26" s="168"/>
      <c r="AB26" s="166">
        <v>0</v>
      </c>
      <c r="AC26" s="167">
        <v>0.1072404967773949</v>
      </c>
      <c r="AD26" s="168"/>
      <c r="AE26" s="166">
        <v>2.7883501271495997E-2</v>
      </c>
      <c r="AF26" s="167">
        <v>4.9862240999999995E-2</v>
      </c>
      <c r="AG26" s="168"/>
      <c r="AH26" s="166">
        <v>0</v>
      </c>
      <c r="AI26" s="167">
        <v>1.0073179999999999E-2</v>
      </c>
      <c r="AJ26" s="168"/>
      <c r="AK26" s="166">
        <v>0</v>
      </c>
      <c r="AL26" s="167">
        <v>0.13598793000000001</v>
      </c>
      <c r="AM26" s="168"/>
      <c r="AN26" s="166">
        <v>0</v>
      </c>
      <c r="AO26" s="167">
        <v>3.0219539999999999E-3</v>
      </c>
      <c r="AP26" s="168"/>
      <c r="AQ26" s="166">
        <v>0</v>
      </c>
      <c r="AR26" s="167">
        <v>0</v>
      </c>
      <c r="AS26" s="168"/>
      <c r="AT26" s="166">
        <v>0.01</v>
      </c>
      <c r="AU26" s="167">
        <v>0</v>
      </c>
      <c r="AV26" s="168"/>
      <c r="AW26" s="166">
        <v>0.01</v>
      </c>
      <c r="AX26" s="167">
        <v>0</v>
      </c>
      <c r="AY26" s="168"/>
      <c r="AZ26" s="166">
        <v>0.01</v>
      </c>
      <c r="BA26" s="167">
        <v>0</v>
      </c>
      <c r="BB26" s="168"/>
      <c r="BC26" s="166">
        <v>0.01</v>
      </c>
      <c r="BD26" s="167">
        <v>4.0292719999999995E-3</v>
      </c>
      <c r="BE26" s="168"/>
      <c r="BF26" s="166">
        <v>0</v>
      </c>
      <c r="BG26" s="167">
        <v>9.7823169274999996E-3</v>
      </c>
      <c r="BH26" s="168"/>
      <c r="BI26" s="166">
        <v>0</v>
      </c>
      <c r="BJ26" s="167">
        <v>1.0073179999999999E-2</v>
      </c>
      <c r="BK26" s="168"/>
      <c r="BL26" s="166">
        <v>0</v>
      </c>
      <c r="BM26" s="167">
        <v>0</v>
      </c>
      <c r="BN26" s="168"/>
      <c r="BO26" s="166">
        <v>5.0000000000000001E-3</v>
      </c>
      <c r="BP26" s="167">
        <v>0</v>
      </c>
      <c r="BQ26" s="168"/>
      <c r="BR26" s="166">
        <v>0</v>
      </c>
      <c r="BS26" s="167">
        <v>0</v>
      </c>
      <c r="BT26" s="168"/>
      <c r="BU26" s="166">
        <v>5.0000000000000001E-3</v>
      </c>
      <c r="BV26" s="167">
        <v>0</v>
      </c>
      <c r="BW26" s="168"/>
      <c r="BX26" s="166">
        <v>0</v>
      </c>
      <c r="BY26" s="167">
        <v>0</v>
      </c>
      <c r="BZ26" s="168"/>
      <c r="CA26" s="166">
        <v>5.0000000000000001E-3</v>
      </c>
      <c r="CB26" s="167">
        <v>0</v>
      </c>
      <c r="CC26" s="168"/>
      <c r="CD26" s="166">
        <v>0</v>
      </c>
      <c r="CE26" s="167">
        <v>0</v>
      </c>
      <c r="CF26" s="168"/>
      <c r="CG26" s="166">
        <v>5.0000000000000001E-3</v>
      </c>
      <c r="CH26" s="167">
        <v>7.0512259999999998E-3</v>
      </c>
      <c r="CI26" s="168"/>
      <c r="CJ26" s="166">
        <v>0</v>
      </c>
      <c r="CK26" s="167">
        <v>7.0512259999999998E-3</v>
      </c>
      <c r="CL26" s="168"/>
      <c r="CM26" s="166">
        <v>0</v>
      </c>
      <c r="CN26" s="167">
        <v>7.0512259999999998E-3</v>
      </c>
      <c r="CO26" s="168"/>
      <c r="CP26" s="166">
        <v>0</v>
      </c>
      <c r="CQ26" s="167">
        <v>7.0512259999999998E-3</v>
      </c>
      <c r="CR26" s="168"/>
      <c r="CS26" s="166">
        <v>0</v>
      </c>
      <c r="CT26" s="167">
        <v>5.0365899999999996E-3</v>
      </c>
      <c r="CU26" s="168"/>
      <c r="CV26" s="166">
        <v>0</v>
      </c>
      <c r="CW26" s="167">
        <v>2.7701244999999999E-2</v>
      </c>
      <c r="CX26" s="168"/>
      <c r="CY26" s="166">
        <v>0</v>
      </c>
      <c r="CZ26" s="167">
        <v>1.3458334396006019E-2</v>
      </c>
      <c r="DA26" s="166">
        <v>4.7519897064571461E-3</v>
      </c>
    </row>
    <row r="27" spans="3:110" outlineLevel="1">
      <c r="C27" s="165"/>
      <c r="E27" s="163" t="s">
        <v>681</v>
      </c>
      <c r="F27" s="164"/>
      <c r="G27" s="162" t="s">
        <v>681</v>
      </c>
      <c r="H27" s="163" t="s">
        <v>681</v>
      </c>
      <c r="I27" s="164"/>
      <c r="J27" s="162" t="s">
        <v>681</v>
      </c>
      <c r="K27" s="163" t="s">
        <v>681</v>
      </c>
      <c r="L27" s="164"/>
      <c r="M27" s="162" t="s">
        <v>681</v>
      </c>
      <c r="N27" s="163" t="s">
        <v>681</v>
      </c>
      <c r="O27" s="164"/>
      <c r="P27" s="162" t="s">
        <v>681</v>
      </c>
      <c r="Q27" s="163" t="s">
        <v>681</v>
      </c>
      <c r="R27" s="164"/>
      <c r="S27" s="162" t="s">
        <v>681</v>
      </c>
      <c r="T27" s="163" t="s">
        <v>681</v>
      </c>
      <c r="U27" s="164"/>
      <c r="V27" s="162" t="s">
        <v>681</v>
      </c>
      <c r="W27" s="163" t="s">
        <v>681</v>
      </c>
      <c r="X27" s="164"/>
      <c r="Y27" s="162" t="s">
        <v>681</v>
      </c>
      <c r="Z27" s="163" t="s">
        <v>681</v>
      </c>
      <c r="AA27" s="164"/>
      <c r="AB27" s="162" t="s">
        <v>681</v>
      </c>
      <c r="AC27" s="163" t="s">
        <v>681</v>
      </c>
      <c r="AD27" s="164"/>
      <c r="AE27" s="162" t="s">
        <v>681</v>
      </c>
      <c r="AF27" s="163" t="s">
        <v>681</v>
      </c>
      <c r="AG27" s="164"/>
      <c r="AH27" s="162" t="s">
        <v>681</v>
      </c>
      <c r="AI27" s="163" t="s">
        <v>681</v>
      </c>
      <c r="AJ27" s="164"/>
      <c r="AK27" s="162" t="s">
        <v>681</v>
      </c>
      <c r="AL27" s="163" t="s">
        <v>681</v>
      </c>
      <c r="AM27" s="164"/>
      <c r="AN27" s="162" t="s">
        <v>681</v>
      </c>
      <c r="AO27" s="163" t="s">
        <v>681</v>
      </c>
      <c r="AP27" s="164"/>
      <c r="AQ27" s="162" t="s">
        <v>681</v>
      </c>
      <c r="AR27" s="163" t="s">
        <v>681</v>
      </c>
      <c r="AS27" s="164"/>
      <c r="AT27" s="162" t="s">
        <v>681</v>
      </c>
      <c r="AU27" s="163" t="s">
        <v>681</v>
      </c>
      <c r="AV27" s="164"/>
      <c r="AW27" s="162" t="s">
        <v>681</v>
      </c>
      <c r="AX27" s="163" t="s">
        <v>681</v>
      </c>
      <c r="AY27" s="164"/>
      <c r="AZ27" s="162" t="s">
        <v>681</v>
      </c>
      <c r="BA27" s="163" t="s">
        <v>681</v>
      </c>
      <c r="BB27" s="164"/>
      <c r="BC27" s="162" t="s">
        <v>681</v>
      </c>
      <c r="BD27" s="163" t="s">
        <v>681</v>
      </c>
      <c r="BE27" s="164"/>
      <c r="BF27" s="162" t="s">
        <v>681</v>
      </c>
      <c r="BG27" s="163" t="s">
        <v>681</v>
      </c>
      <c r="BH27" s="164"/>
      <c r="BI27" s="162" t="s">
        <v>681</v>
      </c>
      <c r="BJ27" s="163" t="s">
        <v>681</v>
      </c>
      <c r="BK27" s="164"/>
      <c r="BL27" s="162" t="s">
        <v>681</v>
      </c>
      <c r="BM27" s="163" t="s">
        <v>681</v>
      </c>
      <c r="BN27" s="164"/>
      <c r="BO27" s="162" t="s">
        <v>681</v>
      </c>
      <c r="BP27" s="163" t="s">
        <v>681</v>
      </c>
      <c r="BQ27" s="164"/>
      <c r="BR27" s="162" t="s">
        <v>681</v>
      </c>
      <c r="BS27" s="163" t="s">
        <v>681</v>
      </c>
      <c r="BT27" s="164"/>
      <c r="BU27" s="162" t="s">
        <v>681</v>
      </c>
      <c r="BV27" s="163" t="s">
        <v>681</v>
      </c>
      <c r="BW27" s="164"/>
      <c r="BX27" s="162" t="s">
        <v>681</v>
      </c>
      <c r="BY27" s="163" t="s">
        <v>681</v>
      </c>
      <c r="BZ27" s="164"/>
      <c r="CA27" s="162" t="s">
        <v>681</v>
      </c>
      <c r="CB27" s="163" t="s">
        <v>681</v>
      </c>
      <c r="CC27" s="164"/>
      <c r="CD27" s="162" t="s">
        <v>681</v>
      </c>
      <c r="CE27" s="163" t="s">
        <v>681</v>
      </c>
      <c r="CF27" s="164"/>
      <c r="CG27" s="162" t="s">
        <v>681</v>
      </c>
      <c r="CH27" s="163" t="s">
        <v>681</v>
      </c>
      <c r="CI27" s="164"/>
      <c r="CJ27" s="162" t="s">
        <v>681</v>
      </c>
      <c r="CK27" s="163" t="s">
        <v>681</v>
      </c>
      <c r="CL27" s="164"/>
      <c r="CM27" s="162" t="s">
        <v>681</v>
      </c>
      <c r="CN27" s="163" t="s">
        <v>681</v>
      </c>
      <c r="CO27" s="164"/>
      <c r="CP27" s="162" t="s">
        <v>681</v>
      </c>
      <c r="CQ27" s="163" t="s">
        <v>681</v>
      </c>
      <c r="CR27" s="164"/>
      <c r="CS27" s="162" t="s">
        <v>681</v>
      </c>
      <c r="CT27" s="163" t="s">
        <v>681</v>
      </c>
      <c r="CU27" s="164"/>
      <c r="CV27" s="162" t="s">
        <v>681</v>
      </c>
      <c r="CW27" s="163" t="s">
        <v>681</v>
      </c>
      <c r="CX27" s="164"/>
      <c r="CY27" s="162" t="s">
        <v>681</v>
      </c>
      <c r="CZ27" s="163"/>
      <c r="DA27" s="162"/>
    </row>
    <row r="28" spans="3:110">
      <c r="C28" s="107" t="s">
        <v>694</v>
      </c>
      <c r="D28" s="138" t="s">
        <v>680</v>
      </c>
      <c r="E28" s="181">
        <v>1</v>
      </c>
      <c r="F28" s="182">
        <v>50.697896749521988</v>
      </c>
      <c r="G28" s="180" t="s">
        <v>681</v>
      </c>
      <c r="H28" s="181">
        <v>0.80263737973450355</v>
      </c>
      <c r="I28" s="182">
        <v>44.69407265226279</v>
      </c>
      <c r="J28" s="180" t="s">
        <v>681</v>
      </c>
      <c r="K28" s="181">
        <v>1</v>
      </c>
      <c r="L28" s="182">
        <v>53.112846706149476</v>
      </c>
      <c r="M28" s="180" t="s">
        <v>681</v>
      </c>
      <c r="N28" s="181">
        <v>0.54393183418856261</v>
      </c>
      <c r="O28" s="182">
        <v>53.920614943048527</v>
      </c>
      <c r="P28" s="180" t="s">
        <v>681</v>
      </c>
      <c r="Q28" s="181">
        <v>1</v>
      </c>
      <c r="R28" s="182">
        <v>38.798423357110316</v>
      </c>
      <c r="S28" s="180" t="s">
        <v>681</v>
      </c>
      <c r="T28" s="181">
        <v>1</v>
      </c>
      <c r="U28" s="182">
        <v>48.516431143072076</v>
      </c>
      <c r="V28" s="180" t="s">
        <v>681</v>
      </c>
      <c r="W28" s="181">
        <v>0.68395594732193221</v>
      </c>
      <c r="X28" s="182">
        <v>47.812654692176451</v>
      </c>
      <c r="Y28" s="180" t="s">
        <v>681</v>
      </c>
      <c r="Z28" s="181">
        <v>0.40160830810451509</v>
      </c>
      <c r="AA28" s="182">
        <v>82.213419500091447</v>
      </c>
      <c r="AB28" s="180" t="s">
        <v>681</v>
      </c>
      <c r="AC28" s="181">
        <v>0.90935819316090971</v>
      </c>
      <c r="AD28" s="182">
        <v>55.915647292822079</v>
      </c>
      <c r="AE28" s="180" t="s">
        <v>681</v>
      </c>
      <c r="AF28" s="181">
        <v>1</v>
      </c>
      <c r="AG28" s="182">
        <v>20.7</v>
      </c>
      <c r="AH28" s="180" t="s">
        <v>681</v>
      </c>
      <c r="AI28" s="181">
        <v>1</v>
      </c>
      <c r="AJ28" s="182">
        <v>45.477154593280503</v>
      </c>
      <c r="AK28" s="180" t="s">
        <v>681</v>
      </c>
      <c r="AL28" s="181">
        <v>1</v>
      </c>
      <c r="AM28" s="182">
        <v>20.65</v>
      </c>
      <c r="AN28" s="180" t="s">
        <v>681</v>
      </c>
      <c r="AO28" s="181">
        <v>0.63328757817787718</v>
      </c>
      <c r="AP28" s="182">
        <v>71.818181818181813</v>
      </c>
      <c r="AQ28" s="180" t="s">
        <v>681</v>
      </c>
      <c r="AR28" s="181">
        <v>0.69665471264113088</v>
      </c>
      <c r="AS28" s="182">
        <v>315.82100678014564</v>
      </c>
      <c r="AT28" s="180" t="s">
        <v>681</v>
      </c>
      <c r="AU28" s="181">
        <v>0.61013977844624401</v>
      </c>
      <c r="AV28" s="182">
        <v>308.45292686629477</v>
      </c>
      <c r="AW28" s="180" t="s">
        <v>681</v>
      </c>
      <c r="AX28" s="181">
        <v>0.80374372000000005</v>
      </c>
      <c r="AY28" s="182">
        <v>348.14062576506063</v>
      </c>
      <c r="AZ28" s="180" t="s">
        <v>681</v>
      </c>
      <c r="BA28" s="181">
        <v>0.61</v>
      </c>
      <c r="BB28" s="182">
        <v>236.55983550503868</v>
      </c>
      <c r="BC28" s="180" t="s">
        <v>681</v>
      </c>
      <c r="BD28" s="181">
        <v>0.16620088519999987</v>
      </c>
      <c r="BE28" s="182">
        <v>396.60044714255076</v>
      </c>
      <c r="BF28" s="180" t="s">
        <v>681</v>
      </c>
      <c r="BG28" s="181">
        <v>0.44457387077468358</v>
      </c>
      <c r="BH28" s="182">
        <v>896.19875881840198</v>
      </c>
      <c r="BI28" s="180" t="s">
        <v>681</v>
      </c>
      <c r="BJ28" s="181">
        <v>0.449851</v>
      </c>
      <c r="BK28" s="182">
        <v>605.13592647759231</v>
      </c>
      <c r="BL28" s="180" t="s">
        <v>681</v>
      </c>
      <c r="BM28" s="181">
        <v>1</v>
      </c>
      <c r="BN28" s="182">
        <v>66.921606185847139</v>
      </c>
      <c r="BO28" s="180" t="s">
        <v>681</v>
      </c>
      <c r="BP28" s="181">
        <v>0.34653280742125103</v>
      </c>
      <c r="BQ28" s="182">
        <v>158.55157979201607</v>
      </c>
      <c r="BR28" s="180" t="s">
        <v>681</v>
      </c>
      <c r="BS28" s="181">
        <v>0.32497544365632725</v>
      </c>
      <c r="BT28" s="182">
        <v>133.76755240697358</v>
      </c>
      <c r="BU28" s="180" t="s">
        <v>681</v>
      </c>
      <c r="BV28" s="181">
        <v>0.34582234290176639</v>
      </c>
      <c r="BW28" s="182">
        <v>158.55157979201607</v>
      </c>
      <c r="BX28" s="180" t="s">
        <v>681</v>
      </c>
      <c r="BY28" s="181">
        <v>0.92302944308255053</v>
      </c>
      <c r="BZ28" s="182">
        <v>69.603242601416298</v>
      </c>
      <c r="CA28" s="180" t="s">
        <v>681</v>
      </c>
      <c r="CB28" s="181">
        <v>0.34622825142125113</v>
      </c>
      <c r="CC28" s="182">
        <v>158.55157979201607</v>
      </c>
      <c r="CD28" s="180" t="s">
        <v>681</v>
      </c>
      <c r="CE28" s="181">
        <v>0.94788079999999997</v>
      </c>
      <c r="CF28" s="182">
        <v>141.69195826041539</v>
      </c>
      <c r="CG28" s="180" t="s">
        <v>681</v>
      </c>
      <c r="CH28" s="181">
        <v>0.39511535037055845</v>
      </c>
      <c r="CI28" s="182">
        <v>127.18292018693435</v>
      </c>
      <c r="CJ28" s="180" t="s">
        <v>681</v>
      </c>
      <c r="CK28" s="181">
        <v>0.64075085000000009</v>
      </c>
      <c r="CL28" s="182">
        <v>282.02093827002136</v>
      </c>
      <c r="CM28" s="180" t="s">
        <v>681</v>
      </c>
      <c r="CN28" s="181">
        <v>0.56447093481508359</v>
      </c>
      <c r="CO28" s="182">
        <v>158.87928007239498</v>
      </c>
      <c r="CP28" s="180" t="s">
        <v>681</v>
      </c>
      <c r="CQ28" s="181">
        <v>0.34653280742125103</v>
      </c>
      <c r="CR28" s="182">
        <v>158.55157979201607</v>
      </c>
      <c r="CS28" s="180" t="s">
        <v>681</v>
      </c>
      <c r="CT28" s="181">
        <v>0.58860578888888881</v>
      </c>
      <c r="CU28" s="182">
        <v>116.63552662952226</v>
      </c>
      <c r="CV28" s="180" t="s">
        <v>681</v>
      </c>
      <c r="CW28" s="181">
        <v>0.95134264427049675</v>
      </c>
      <c r="CX28" s="182">
        <v>380.16118697601917</v>
      </c>
      <c r="CY28" s="180" t="s">
        <v>681</v>
      </c>
      <c r="CZ28" s="181">
        <v>0.60702329928785315</v>
      </c>
      <c r="DA28" s="180">
        <v>0</v>
      </c>
    </row>
    <row r="29" spans="3:110">
      <c r="C29" s="194"/>
      <c r="D29" s="160" t="s">
        <v>682</v>
      </c>
      <c r="E29" s="192">
        <v>0</v>
      </c>
      <c r="F29" s="193">
        <v>50.697896749521988</v>
      </c>
      <c r="G29" s="191">
        <v>0</v>
      </c>
      <c r="H29" s="192">
        <v>0</v>
      </c>
      <c r="I29" s="193">
        <v>44.69407265226279</v>
      </c>
      <c r="J29" s="191">
        <v>0</v>
      </c>
      <c r="K29" s="192">
        <v>0</v>
      </c>
      <c r="L29" s="193">
        <v>53.112846706149476</v>
      </c>
      <c r="M29" s="191">
        <v>0</v>
      </c>
      <c r="N29" s="192">
        <v>0</v>
      </c>
      <c r="O29" s="193">
        <v>53.920614943048527</v>
      </c>
      <c r="P29" s="191">
        <v>0</v>
      </c>
      <c r="Q29" s="192">
        <v>0</v>
      </c>
      <c r="R29" s="193">
        <v>38.798423357110316</v>
      </c>
      <c r="S29" s="191">
        <v>0</v>
      </c>
      <c r="T29" s="192">
        <v>0</v>
      </c>
      <c r="U29" s="193">
        <v>48.516431143072076</v>
      </c>
      <c r="V29" s="191">
        <v>0</v>
      </c>
      <c r="W29" s="192">
        <v>0</v>
      </c>
      <c r="X29" s="193">
        <v>47.812654692176451</v>
      </c>
      <c r="Y29" s="191">
        <v>0</v>
      </c>
      <c r="Z29" s="192">
        <v>0</v>
      </c>
      <c r="AA29" s="193">
        <v>82.213419500091447</v>
      </c>
      <c r="AB29" s="191">
        <v>0</v>
      </c>
      <c r="AC29" s="192">
        <v>0</v>
      </c>
      <c r="AD29" s="193">
        <v>55.915647292822079</v>
      </c>
      <c r="AE29" s="191">
        <v>0</v>
      </c>
      <c r="AF29" s="192">
        <v>0</v>
      </c>
      <c r="AG29" s="193">
        <v>20.7</v>
      </c>
      <c r="AH29" s="191">
        <v>0</v>
      </c>
      <c r="AI29" s="192">
        <v>0</v>
      </c>
      <c r="AJ29" s="193">
        <v>45.477154593280503</v>
      </c>
      <c r="AK29" s="191">
        <v>0</v>
      </c>
      <c r="AL29" s="192">
        <v>0</v>
      </c>
      <c r="AM29" s="193">
        <v>20.65</v>
      </c>
      <c r="AN29" s="191">
        <v>0</v>
      </c>
      <c r="AO29" s="192">
        <v>0</v>
      </c>
      <c r="AP29" s="193">
        <v>71.818181818181813</v>
      </c>
      <c r="AQ29" s="191">
        <v>0</v>
      </c>
      <c r="AR29" s="192">
        <v>0</v>
      </c>
      <c r="AS29" s="193">
        <v>315.82100678014564</v>
      </c>
      <c r="AT29" s="191">
        <v>0</v>
      </c>
      <c r="AU29" s="192">
        <v>0</v>
      </c>
      <c r="AV29" s="193">
        <v>308.45292686629477</v>
      </c>
      <c r="AW29" s="191">
        <v>0</v>
      </c>
      <c r="AX29" s="192">
        <v>0</v>
      </c>
      <c r="AY29" s="193">
        <v>348.14062576506063</v>
      </c>
      <c r="AZ29" s="191">
        <v>0</v>
      </c>
      <c r="BA29" s="192">
        <v>0</v>
      </c>
      <c r="BB29" s="193">
        <v>236.55983550503868</v>
      </c>
      <c r="BC29" s="191">
        <v>0</v>
      </c>
      <c r="BD29" s="192">
        <v>0</v>
      </c>
      <c r="BE29" s="193">
        <v>396.60044714255076</v>
      </c>
      <c r="BF29" s="191">
        <v>0</v>
      </c>
      <c r="BG29" s="192">
        <v>0</v>
      </c>
      <c r="BH29" s="193">
        <v>896.19875881840198</v>
      </c>
      <c r="BI29" s="191">
        <v>0</v>
      </c>
      <c r="BJ29" s="192">
        <v>0</v>
      </c>
      <c r="BK29" s="193">
        <v>605.13592647759231</v>
      </c>
      <c r="BL29" s="191">
        <v>0</v>
      </c>
      <c r="BM29" s="192">
        <v>0</v>
      </c>
      <c r="BN29" s="193">
        <v>66.921606185847139</v>
      </c>
      <c r="BO29" s="191">
        <v>0</v>
      </c>
      <c r="BP29" s="192">
        <v>0</v>
      </c>
      <c r="BQ29" s="193">
        <v>158.55157979201607</v>
      </c>
      <c r="BR29" s="191">
        <v>0</v>
      </c>
      <c r="BS29" s="192">
        <v>0</v>
      </c>
      <c r="BT29" s="193">
        <v>133.76755240697358</v>
      </c>
      <c r="BU29" s="191">
        <v>0</v>
      </c>
      <c r="BV29" s="192">
        <v>0</v>
      </c>
      <c r="BW29" s="193">
        <v>158.55157979201607</v>
      </c>
      <c r="BX29" s="191">
        <v>0</v>
      </c>
      <c r="BY29" s="192">
        <v>0</v>
      </c>
      <c r="BZ29" s="193">
        <v>69.603242601416298</v>
      </c>
      <c r="CA29" s="191">
        <v>0</v>
      </c>
      <c r="CB29" s="192">
        <v>0</v>
      </c>
      <c r="CC29" s="193">
        <v>158.55157979201607</v>
      </c>
      <c r="CD29" s="191">
        <v>0</v>
      </c>
      <c r="CE29" s="192">
        <v>0</v>
      </c>
      <c r="CF29" s="193">
        <v>141.69195826041539</v>
      </c>
      <c r="CG29" s="191">
        <v>0</v>
      </c>
      <c r="CH29" s="192">
        <v>0</v>
      </c>
      <c r="CI29" s="193">
        <v>127.18292018693435</v>
      </c>
      <c r="CJ29" s="191">
        <v>0</v>
      </c>
      <c r="CK29" s="192">
        <v>0</v>
      </c>
      <c r="CL29" s="193">
        <v>282.02093827002136</v>
      </c>
      <c r="CM29" s="191">
        <v>0</v>
      </c>
      <c r="CN29" s="192">
        <v>0</v>
      </c>
      <c r="CO29" s="193">
        <v>158.87928007239498</v>
      </c>
      <c r="CP29" s="191">
        <v>0</v>
      </c>
      <c r="CQ29" s="192">
        <v>0</v>
      </c>
      <c r="CR29" s="193">
        <v>158.55157979201607</v>
      </c>
      <c r="CS29" s="191">
        <v>0</v>
      </c>
      <c r="CT29" s="192">
        <v>0</v>
      </c>
      <c r="CU29" s="193">
        <v>116.63552662952226</v>
      </c>
      <c r="CV29" s="191">
        <v>0</v>
      </c>
      <c r="CW29" s="192">
        <v>0</v>
      </c>
      <c r="CX29" s="193">
        <v>380.16118697601917</v>
      </c>
      <c r="CY29" s="191">
        <v>0</v>
      </c>
      <c r="CZ29" s="198">
        <v>2.3866490587829073E-5</v>
      </c>
      <c r="DA29" s="191">
        <v>0</v>
      </c>
    </row>
    <row r="30" spans="3:110" outlineLevel="1">
      <c r="C30" s="179" t="str">
        <f>C20</f>
        <v>food losses:</v>
      </c>
      <c r="D30" s="77" t="s">
        <v>684</v>
      </c>
      <c r="E30" s="175">
        <v>0</v>
      </c>
      <c r="F30" s="176">
        <v>48.458872918312821</v>
      </c>
      <c r="G30" s="174">
        <v>0</v>
      </c>
      <c r="H30" s="175">
        <v>0</v>
      </c>
      <c r="I30" s="176">
        <v>48.458872918312821</v>
      </c>
      <c r="J30" s="174">
        <v>0</v>
      </c>
      <c r="K30" s="175">
        <v>0</v>
      </c>
      <c r="L30" s="176">
        <v>42.490277364919585</v>
      </c>
      <c r="M30" s="174">
        <v>0</v>
      </c>
      <c r="N30" s="175">
        <v>0</v>
      </c>
      <c r="O30" s="176">
        <v>39.543114653061693</v>
      </c>
      <c r="P30" s="174">
        <v>0</v>
      </c>
      <c r="Q30" s="175">
        <v>0</v>
      </c>
      <c r="R30" s="176">
        <v>38.798423357110316</v>
      </c>
      <c r="S30" s="174">
        <v>0</v>
      </c>
      <c r="T30" s="175">
        <v>0</v>
      </c>
      <c r="U30" s="176">
        <v>41.204897155519689</v>
      </c>
      <c r="V30" s="174">
        <v>0</v>
      </c>
      <c r="W30" s="175">
        <v>0</v>
      </c>
      <c r="X30" s="176">
        <v>36.625756330721408</v>
      </c>
      <c r="Y30" s="174">
        <v>0</v>
      </c>
      <c r="Z30" s="175">
        <v>0</v>
      </c>
      <c r="AA30" s="176">
        <v>37.404809706710566</v>
      </c>
      <c r="AB30" s="174">
        <v>0</v>
      </c>
      <c r="AC30" s="175">
        <v>0</v>
      </c>
      <c r="AD30" s="176">
        <v>55.915647292822079</v>
      </c>
      <c r="AE30" s="174">
        <v>0</v>
      </c>
      <c r="AF30" s="175">
        <v>0</v>
      </c>
      <c r="AG30" s="176">
        <v>18.803796985166329</v>
      </c>
      <c r="AH30" s="174">
        <v>0</v>
      </c>
      <c r="AI30" s="175">
        <v>0</v>
      </c>
      <c r="AJ30" s="176">
        <v>45.477154593280503</v>
      </c>
      <c r="AK30" s="174">
        <v>0</v>
      </c>
      <c r="AL30" s="175">
        <v>0</v>
      </c>
      <c r="AM30" s="176">
        <v>18.803796985166329</v>
      </c>
      <c r="AN30" s="174">
        <v>0</v>
      </c>
      <c r="AO30" s="175">
        <v>0</v>
      </c>
      <c r="AP30" s="176">
        <v>47.571428571428569</v>
      </c>
      <c r="AQ30" s="174">
        <v>0</v>
      </c>
      <c r="AR30" s="175">
        <v>0</v>
      </c>
      <c r="AS30" s="176">
        <v>285.39961241556045</v>
      </c>
      <c r="AT30" s="174">
        <v>0</v>
      </c>
      <c r="AU30" s="175">
        <v>0</v>
      </c>
      <c r="AV30" s="176">
        <v>263.98276432759872</v>
      </c>
      <c r="AW30" s="174">
        <v>0</v>
      </c>
      <c r="AX30" s="175">
        <v>0</v>
      </c>
      <c r="AY30" s="176">
        <v>348.14062576506063</v>
      </c>
      <c r="AZ30" s="174">
        <v>0</v>
      </c>
      <c r="BA30" s="175">
        <v>0</v>
      </c>
      <c r="BB30" s="176">
        <v>236.55983550503868</v>
      </c>
      <c r="BC30" s="174">
        <v>0</v>
      </c>
      <c r="BD30" s="175">
        <v>0</v>
      </c>
      <c r="BE30" s="176">
        <v>76.641550669216073</v>
      </c>
      <c r="BF30" s="174">
        <v>0</v>
      </c>
      <c r="BG30" s="175">
        <v>0</v>
      </c>
      <c r="BH30" s="176">
        <v>635</v>
      </c>
      <c r="BI30" s="174">
        <v>0</v>
      </c>
      <c r="BJ30" s="175">
        <v>0</v>
      </c>
      <c r="BK30" s="176">
        <v>302.56796323879615</v>
      </c>
      <c r="BL30" s="174">
        <v>0.5</v>
      </c>
      <c r="BM30" s="175">
        <v>0</v>
      </c>
      <c r="BN30" s="176">
        <v>66.921606185847139</v>
      </c>
      <c r="BO30" s="174">
        <v>0</v>
      </c>
      <c r="BP30" s="175">
        <v>0</v>
      </c>
      <c r="BQ30" s="176">
        <v>72.8</v>
      </c>
      <c r="BR30" s="174">
        <v>0.10220000000000001</v>
      </c>
      <c r="BS30" s="175">
        <v>0</v>
      </c>
      <c r="BT30" s="176">
        <v>66.921606103675003</v>
      </c>
      <c r="BU30" s="174">
        <v>0</v>
      </c>
      <c r="BV30" s="175">
        <v>0.10250455600000001</v>
      </c>
      <c r="BW30" s="176">
        <v>72.8</v>
      </c>
      <c r="BX30" s="174">
        <v>0</v>
      </c>
      <c r="BY30" s="175">
        <v>0</v>
      </c>
      <c r="BZ30" s="176">
        <v>66.921606054785229</v>
      </c>
      <c r="CA30" s="174">
        <v>0</v>
      </c>
      <c r="CB30" s="175">
        <v>0.10250455600000001</v>
      </c>
      <c r="CC30" s="176">
        <v>72.8</v>
      </c>
      <c r="CD30" s="174">
        <v>0</v>
      </c>
      <c r="CE30" s="175">
        <v>0</v>
      </c>
      <c r="CF30" s="176">
        <v>122.17571860477165</v>
      </c>
      <c r="CG30" s="174">
        <v>0</v>
      </c>
      <c r="CH30" s="175">
        <v>0</v>
      </c>
      <c r="CI30" s="176">
        <v>91.337090567862987</v>
      </c>
      <c r="CJ30" s="174">
        <v>0</v>
      </c>
      <c r="CK30" s="175">
        <v>0</v>
      </c>
      <c r="CL30" s="176">
        <v>192</v>
      </c>
      <c r="CM30" s="174">
        <v>2.3799999999999998E-2</v>
      </c>
      <c r="CN30" s="175">
        <v>0</v>
      </c>
      <c r="CO30" s="176">
        <v>114.1</v>
      </c>
      <c r="CP30" s="174">
        <v>0</v>
      </c>
      <c r="CQ30" s="175">
        <v>0</v>
      </c>
      <c r="CR30" s="176">
        <v>72.8</v>
      </c>
      <c r="CS30" s="174">
        <v>0.10220000000000001</v>
      </c>
      <c r="CT30" s="175">
        <v>0</v>
      </c>
      <c r="CU30" s="176">
        <v>89.5</v>
      </c>
      <c r="CV30" s="174">
        <v>0</v>
      </c>
      <c r="CW30" s="175">
        <v>1.3001046866666346E-3</v>
      </c>
      <c r="CX30" s="176">
        <v>380.16118697601917</v>
      </c>
      <c r="CY30" s="174">
        <v>2.5924837716936227E-3</v>
      </c>
      <c r="CZ30" s="175">
        <v>4.9828486165452842E-4</v>
      </c>
      <c r="DA30" s="174">
        <v>9.8071371106462704E-3</v>
      </c>
    </row>
    <row r="31" spans="3:110" outlineLevel="1">
      <c r="C31" s="165"/>
      <c r="D31" s="77" t="s">
        <v>693</v>
      </c>
      <c r="E31" s="175">
        <v>0</v>
      </c>
      <c r="F31" s="176">
        <v>48.458872918312821</v>
      </c>
      <c r="G31" s="174">
        <v>0</v>
      </c>
      <c r="H31" s="175">
        <v>0</v>
      </c>
      <c r="I31" s="176">
        <v>48.458872918312821</v>
      </c>
      <c r="J31" s="174">
        <v>8.0000000000000002E-3</v>
      </c>
      <c r="K31" s="175">
        <v>0</v>
      </c>
      <c r="L31" s="176">
        <v>42.490277364919585</v>
      </c>
      <c r="M31" s="174">
        <v>0</v>
      </c>
      <c r="N31" s="175">
        <v>0.43606816581143742</v>
      </c>
      <c r="O31" s="176">
        <v>20.85159874000248</v>
      </c>
      <c r="P31" s="174">
        <v>0.02</v>
      </c>
      <c r="Q31" s="175">
        <v>0</v>
      </c>
      <c r="R31" s="176">
        <v>38.798423357110316</v>
      </c>
      <c r="S31" s="174">
        <v>0</v>
      </c>
      <c r="T31" s="175">
        <v>0</v>
      </c>
      <c r="U31" s="176">
        <v>41.204897155519689</v>
      </c>
      <c r="V31" s="174">
        <v>0</v>
      </c>
      <c r="W31" s="175">
        <v>0.29604405267806777</v>
      </c>
      <c r="X31" s="176">
        <v>9.9120949036182697</v>
      </c>
      <c r="Y31" s="174">
        <v>0.02</v>
      </c>
      <c r="Z31" s="175">
        <v>0.2824976918954849</v>
      </c>
      <c r="AA31" s="176">
        <v>5.1774587983806333</v>
      </c>
      <c r="AB31" s="174">
        <v>1.4999999999999999E-2</v>
      </c>
      <c r="AC31" s="175">
        <v>0</v>
      </c>
      <c r="AD31" s="176">
        <v>55.915647292822079</v>
      </c>
      <c r="AE31" s="174">
        <v>0</v>
      </c>
      <c r="AF31" s="175">
        <v>0</v>
      </c>
      <c r="AG31" s="176">
        <v>18.803796985166329</v>
      </c>
      <c r="AH31" s="174">
        <v>0</v>
      </c>
      <c r="AI31" s="175">
        <v>0</v>
      </c>
      <c r="AJ31" s="176">
        <v>45.477154593280503</v>
      </c>
      <c r="AK31" s="174">
        <v>0</v>
      </c>
      <c r="AL31" s="175">
        <v>0</v>
      </c>
      <c r="AM31" s="176">
        <v>18.803796985166329</v>
      </c>
      <c r="AN31" s="174">
        <v>0</v>
      </c>
      <c r="AO31" s="175">
        <v>1.7459641158373233E-2</v>
      </c>
      <c r="AP31" s="176">
        <v>71.818181818181813</v>
      </c>
      <c r="AQ31" s="174">
        <v>7.7650994575045151E-2</v>
      </c>
      <c r="AR31" s="175">
        <v>0</v>
      </c>
      <c r="AS31" s="176">
        <v>285.39961241556045</v>
      </c>
      <c r="AT31" s="174">
        <v>0</v>
      </c>
      <c r="AU31" s="175">
        <v>0</v>
      </c>
      <c r="AV31" s="176">
        <v>263.98276432759872</v>
      </c>
      <c r="AW31" s="174">
        <v>0</v>
      </c>
      <c r="AX31" s="175">
        <v>0</v>
      </c>
      <c r="AY31" s="176">
        <v>348.14062576506063</v>
      </c>
      <c r="AZ31" s="174">
        <v>0</v>
      </c>
      <c r="BA31" s="175">
        <v>0</v>
      </c>
      <c r="BB31" s="176">
        <v>236.55983550503868</v>
      </c>
      <c r="BC31" s="174">
        <v>0</v>
      </c>
      <c r="BD31" s="175">
        <v>0</v>
      </c>
      <c r="BE31" s="176">
        <v>76.641550669216073</v>
      </c>
      <c r="BF31" s="174">
        <v>0</v>
      </c>
      <c r="BG31" s="175">
        <v>0</v>
      </c>
      <c r="BH31" s="176">
        <v>635</v>
      </c>
      <c r="BI31" s="174">
        <v>0</v>
      </c>
      <c r="BJ31" s="175">
        <v>0</v>
      </c>
      <c r="BK31" s="176">
        <v>302.56796323879615</v>
      </c>
      <c r="BL31" s="174">
        <v>0</v>
      </c>
      <c r="BM31" s="175">
        <v>0</v>
      </c>
      <c r="BN31" s="176">
        <v>66.921606185847139</v>
      </c>
      <c r="BO31" s="174">
        <v>0</v>
      </c>
      <c r="BP31" s="175">
        <v>0</v>
      </c>
      <c r="BQ31" s="176">
        <v>72.8</v>
      </c>
      <c r="BR31" s="174">
        <v>0</v>
      </c>
      <c r="BS31" s="175">
        <v>0</v>
      </c>
      <c r="BT31" s="176">
        <v>66.921606103675003</v>
      </c>
      <c r="BU31" s="174">
        <v>0</v>
      </c>
      <c r="BV31" s="175">
        <v>0</v>
      </c>
      <c r="BW31" s="176">
        <v>72.8</v>
      </c>
      <c r="BX31" s="174">
        <v>0</v>
      </c>
      <c r="BY31" s="175">
        <v>0</v>
      </c>
      <c r="BZ31" s="176">
        <v>66.921606054785229</v>
      </c>
      <c r="CA31" s="174">
        <v>0</v>
      </c>
      <c r="CB31" s="175">
        <v>0</v>
      </c>
      <c r="CC31" s="176">
        <v>72.8</v>
      </c>
      <c r="CD31" s="174">
        <v>0</v>
      </c>
      <c r="CE31" s="175">
        <v>0</v>
      </c>
      <c r="CF31" s="176">
        <v>122.17571860477165</v>
      </c>
      <c r="CG31" s="174">
        <v>0</v>
      </c>
      <c r="CH31" s="175">
        <v>0</v>
      </c>
      <c r="CI31" s="176">
        <v>91.337090567862987</v>
      </c>
      <c r="CJ31" s="174">
        <v>0</v>
      </c>
      <c r="CK31" s="175">
        <v>0</v>
      </c>
      <c r="CL31" s="176">
        <v>192</v>
      </c>
      <c r="CM31" s="174">
        <v>0</v>
      </c>
      <c r="CN31" s="175">
        <v>0</v>
      </c>
      <c r="CO31" s="176">
        <v>114.1</v>
      </c>
      <c r="CP31" s="174">
        <v>0</v>
      </c>
      <c r="CQ31" s="175">
        <v>0</v>
      </c>
      <c r="CR31" s="176">
        <v>72.8</v>
      </c>
      <c r="CS31" s="174">
        <v>0</v>
      </c>
      <c r="CT31" s="175">
        <v>0</v>
      </c>
      <c r="CU31" s="176">
        <v>89.5</v>
      </c>
      <c r="CV31" s="174">
        <v>0</v>
      </c>
      <c r="CW31" s="175">
        <v>0</v>
      </c>
      <c r="CX31" s="176">
        <v>380.16118697601917</v>
      </c>
      <c r="CY31" s="174">
        <v>0</v>
      </c>
      <c r="CZ31" s="175">
        <v>7.5563395441646808E-3</v>
      </c>
      <c r="DA31" s="174">
        <v>1.235504553610376E-3</v>
      </c>
    </row>
    <row r="32" spans="3:110" outlineLevel="1">
      <c r="C32" s="165"/>
      <c r="D32" s="77" t="s">
        <v>686</v>
      </c>
      <c r="E32" s="175">
        <v>0</v>
      </c>
      <c r="F32" s="176">
        <v>48.458872918312821</v>
      </c>
      <c r="G32" s="174">
        <v>0</v>
      </c>
      <c r="H32" s="175">
        <v>0</v>
      </c>
      <c r="I32" s="176">
        <v>48.458872918312821</v>
      </c>
      <c r="J32" s="174">
        <v>0</v>
      </c>
      <c r="K32" s="175">
        <v>0</v>
      </c>
      <c r="L32" s="176">
        <v>42.490277364919585</v>
      </c>
      <c r="M32" s="174">
        <v>0</v>
      </c>
      <c r="N32" s="175">
        <v>0</v>
      </c>
      <c r="O32" s="176">
        <v>39.543114653061693</v>
      </c>
      <c r="P32" s="174">
        <v>0</v>
      </c>
      <c r="Q32" s="175">
        <v>0</v>
      </c>
      <c r="R32" s="176">
        <v>38.798423357110316</v>
      </c>
      <c r="S32" s="174">
        <v>0</v>
      </c>
      <c r="T32" s="175">
        <v>0</v>
      </c>
      <c r="U32" s="176">
        <v>41.204897155519689</v>
      </c>
      <c r="V32" s="174">
        <v>0</v>
      </c>
      <c r="W32" s="175">
        <v>0</v>
      </c>
      <c r="X32" s="176">
        <v>36.625756330721408</v>
      </c>
      <c r="Y32" s="174">
        <v>0</v>
      </c>
      <c r="Z32" s="175">
        <v>0.30089399999999999</v>
      </c>
      <c r="AA32" s="176">
        <v>5.1774587983806333</v>
      </c>
      <c r="AB32" s="174">
        <v>0</v>
      </c>
      <c r="AC32" s="175">
        <v>1.2738252097176148E-2</v>
      </c>
      <c r="AD32" s="176">
        <v>55.915647292822079</v>
      </c>
      <c r="AE32" s="174">
        <v>0</v>
      </c>
      <c r="AF32" s="175">
        <v>0</v>
      </c>
      <c r="AG32" s="176">
        <v>18.803796985166329</v>
      </c>
      <c r="AH32" s="174">
        <v>0</v>
      </c>
      <c r="AI32" s="175">
        <v>0</v>
      </c>
      <c r="AJ32" s="176">
        <v>45.477154593280503</v>
      </c>
      <c r="AK32" s="174">
        <v>0</v>
      </c>
      <c r="AL32" s="175">
        <v>0</v>
      </c>
      <c r="AM32" s="176">
        <v>18.803796985166329</v>
      </c>
      <c r="AN32" s="174">
        <v>0</v>
      </c>
      <c r="AO32" s="175">
        <v>0</v>
      </c>
      <c r="AP32" s="176">
        <v>47.571428571428569</v>
      </c>
      <c r="AQ32" s="174">
        <v>0.12491681735985531</v>
      </c>
      <c r="AR32" s="175">
        <v>4.3165901010385491E-4</v>
      </c>
      <c r="AS32" s="176">
        <v>315.82100678014564</v>
      </c>
      <c r="AT32" s="174">
        <v>5.015458121328725E-4</v>
      </c>
      <c r="AU32" s="175">
        <v>0</v>
      </c>
      <c r="AV32" s="176">
        <v>263.98276432759872</v>
      </c>
      <c r="AW32" s="174">
        <v>0</v>
      </c>
      <c r="AX32" s="175">
        <v>0</v>
      </c>
      <c r="AY32" s="176">
        <v>348.14062576506063</v>
      </c>
      <c r="AZ32" s="174">
        <v>0</v>
      </c>
      <c r="BA32" s="175">
        <v>0</v>
      </c>
      <c r="BB32" s="176">
        <v>236.55983550503868</v>
      </c>
      <c r="BC32" s="174">
        <v>0</v>
      </c>
      <c r="BD32" s="175">
        <v>0</v>
      </c>
      <c r="BE32" s="176">
        <v>76.641550669216073</v>
      </c>
      <c r="BF32" s="174">
        <v>0</v>
      </c>
      <c r="BG32" s="175">
        <v>0</v>
      </c>
      <c r="BH32" s="176">
        <v>635</v>
      </c>
      <c r="BI32" s="174">
        <v>0.42143002416017872</v>
      </c>
      <c r="BJ32" s="175">
        <v>5.0148999999999999E-2</v>
      </c>
      <c r="BK32" s="176">
        <v>605.13592647759231</v>
      </c>
      <c r="BL32" s="174">
        <v>0</v>
      </c>
      <c r="BM32" s="175">
        <v>0</v>
      </c>
      <c r="BN32" s="176">
        <v>66.921606185847139</v>
      </c>
      <c r="BO32" s="174">
        <v>0</v>
      </c>
      <c r="BP32" s="175">
        <v>4.3128139999999995E-2</v>
      </c>
      <c r="BQ32" s="176">
        <v>72.8</v>
      </c>
      <c r="BR32" s="174">
        <v>0.10179999999999997</v>
      </c>
      <c r="BS32" s="175">
        <v>0</v>
      </c>
      <c r="BT32" s="176">
        <v>66.921606103675003</v>
      </c>
      <c r="BU32" s="174">
        <v>0</v>
      </c>
      <c r="BV32" s="175">
        <v>4.3128139999999995E-2</v>
      </c>
      <c r="BW32" s="176">
        <v>72.8</v>
      </c>
      <c r="BX32" s="174">
        <v>0.10179999999999997</v>
      </c>
      <c r="BY32" s="175">
        <v>0</v>
      </c>
      <c r="BZ32" s="176">
        <v>66.921606054785229</v>
      </c>
      <c r="CA32" s="174">
        <v>0</v>
      </c>
      <c r="CB32" s="175">
        <v>4.3128139999999995E-2</v>
      </c>
      <c r="CC32" s="176">
        <v>72.8</v>
      </c>
      <c r="CD32" s="174">
        <v>0.10179999999999997</v>
      </c>
      <c r="CE32" s="175">
        <v>3.1092379999999999E-2</v>
      </c>
      <c r="CF32" s="176">
        <v>122.17571860477165</v>
      </c>
      <c r="CG32" s="174">
        <v>1.2E-2</v>
      </c>
      <c r="CH32" s="175">
        <v>0.18139134444452512</v>
      </c>
      <c r="CI32" s="176">
        <v>114.1</v>
      </c>
      <c r="CJ32" s="174">
        <v>3.5000000000000003E-2</v>
      </c>
      <c r="CK32" s="175">
        <v>1.053129E-2</v>
      </c>
      <c r="CL32" s="176">
        <v>192</v>
      </c>
      <c r="CM32" s="174">
        <v>6.9200000000000012E-2</v>
      </c>
      <c r="CN32" s="175">
        <v>1.203576E-2</v>
      </c>
      <c r="CO32" s="176">
        <v>114.1</v>
      </c>
      <c r="CP32" s="174">
        <v>3.5000000000000003E-2</v>
      </c>
      <c r="CQ32" s="175">
        <v>4.3128139999999995E-2</v>
      </c>
      <c r="CR32" s="176">
        <v>72.8</v>
      </c>
      <c r="CS32" s="174">
        <v>0.10179999999999997</v>
      </c>
      <c r="CT32" s="175">
        <v>9.0268200000000014E-3</v>
      </c>
      <c r="CU32" s="176">
        <v>104.97197396657003</v>
      </c>
      <c r="CV32" s="174">
        <v>8.7111111111111139E-2</v>
      </c>
      <c r="CW32" s="175">
        <v>4.8753925749998794E-3</v>
      </c>
      <c r="CX32" s="176">
        <v>380.16118697601917</v>
      </c>
      <c r="CY32" s="174">
        <v>9.7218141438510843E-3</v>
      </c>
      <c r="CZ32" s="175">
        <v>5.287708637049424E-3</v>
      </c>
      <c r="DA32" s="174">
        <v>2.2758309802358968E-2</v>
      </c>
      <c r="DC32" s="178" t="str">
        <f>C28</f>
        <v>Processing</v>
      </c>
      <c r="DF32" s="77" t="s">
        <v>695</v>
      </c>
    </row>
    <row r="33" spans="3:110" outlineLevel="1">
      <c r="C33" s="165"/>
      <c r="D33" s="77" t="s">
        <v>687</v>
      </c>
      <c r="E33" s="175">
        <v>0</v>
      </c>
      <c r="F33" s="176">
        <v>48.458872918312821</v>
      </c>
      <c r="G33" s="174">
        <v>0</v>
      </c>
      <c r="H33" s="175">
        <v>0.18936262026549641</v>
      </c>
      <c r="I33" s="176">
        <v>65.752909017140709</v>
      </c>
      <c r="J33" s="174">
        <v>0</v>
      </c>
      <c r="K33" s="175">
        <v>0</v>
      </c>
      <c r="L33" s="176">
        <v>42.490277364919585</v>
      </c>
      <c r="M33" s="174">
        <v>0</v>
      </c>
      <c r="N33" s="175">
        <v>0</v>
      </c>
      <c r="O33" s="176">
        <v>39.543114653061693</v>
      </c>
      <c r="P33" s="174">
        <v>0</v>
      </c>
      <c r="Q33" s="175">
        <v>0</v>
      </c>
      <c r="R33" s="176">
        <v>38.798423357110316</v>
      </c>
      <c r="S33" s="174">
        <v>0</v>
      </c>
      <c r="T33" s="175">
        <v>0</v>
      </c>
      <c r="U33" s="176">
        <v>41.204897155519689</v>
      </c>
      <c r="V33" s="174">
        <v>0</v>
      </c>
      <c r="W33" s="175">
        <v>0</v>
      </c>
      <c r="X33" s="176">
        <v>36.625756330721408</v>
      </c>
      <c r="Y33" s="174">
        <v>0</v>
      </c>
      <c r="Z33" s="175">
        <v>0</v>
      </c>
      <c r="AA33" s="176">
        <v>37.404809706710566</v>
      </c>
      <c r="AB33" s="174">
        <v>0</v>
      </c>
      <c r="AC33" s="175">
        <v>2.8234928575157282E-2</v>
      </c>
      <c r="AD33" s="176">
        <v>55.915647292822079</v>
      </c>
      <c r="AE33" s="174">
        <v>4.9668626166756859E-2</v>
      </c>
      <c r="AF33" s="175">
        <v>0</v>
      </c>
      <c r="AG33" s="176">
        <v>18.803796985166329</v>
      </c>
      <c r="AH33" s="174">
        <v>0</v>
      </c>
      <c r="AI33" s="175">
        <v>0</v>
      </c>
      <c r="AJ33" s="176">
        <v>45.477154593280503</v>
      </c>
      <c r="AK33" s="174">
        <v>0</v>
      </c>
      <c r="AL33" s="175">
        <v>0</v>
      </c>
      <c r="AM33" s="176">
        <v>18.803796985166329</v>
      </c>
      <c r="AN33" s="174">
        <v>0</v>
      </c>
      <c r="AO33" s="175">
        <v>1.1639760772248823E-2</v>
      </c>
      <c r="AP33" s="176">
        <v>71.818181818181813</v>
      </c>
      <c r="AQ33" s="174">
        <v>0.13504520795660033</v>
      </c>
      <c r="AR33" s="175">
        <v>0.28619543461100294</v>
      </c>
      <c r="AS33" s="176">
        <v>315.82100678014564</v>
      </c>
      <c r="AT33" s="174">
        <v>1.6216647925629542E-2</v>
      </c>
      <c r="AU33" s="175">
        <v>0.35646022155375595</v>
      </c>
      <c r="AV33" s="176">
        <v>308.45292686629477</v>
      </c>
      <c r="AW33" s="174">
        <v>3.2000000000000001E-2</v>
      </c>
      <c r="AX33" s="175">
        <v>8.6256279999999991E-2</v>
      </c>
      <c r="AY33" s="176">
        <v>348.14062576506063</v>
      </c>
      <c r="AZ33" s="174">
        <v>0.10999999999999999</v>
      </c>
      <c r="BA33" s="175">
        <v>0</v>
      </c>
      <c r="BB33" s="176">
        <v>236.55983550503868</v>
      </c>
      <c r="BC33" s="174">
        <v>0.39</v>
      </c>
      <c r="BD33" s="175">
        <v>3.3359114800000006E-2</v>
      </c>
      <c r="BE33" s="176">
        <v>44.216061185468448</v>
      </c>
      <c r="BF33" s="174">
        <v>0.21785300000000002</v>
      </c>
      <c r="BG33" s="175">
        <v>9.1249168939136552E-2</v>
      </c>
      <c r="BH33" s="176">
        <v>428.93425030401681</v>
      </c>
      <c r="BI33" s="174">
        <v>4.274693612600116E-2</v>
      </c>
      <c r="BJ33" s="175">
        <v>0</v>
      </c>
      <c r="BK33" s="176">
        <v>302.56796323879615</v>
      </c>
      <c r="BL33" s="174">
        <v>0</v>
      </c>
      <c r="BM33" s="175">
        <v>0</v>
      </c>
      <c r="BN33" s="176">
        <v>66.921606185847139</v>
      </c>
      <c r="BO33" s="174">
        <v>0</v>
      </c>
      <c r="BP33" s="175">
        <v>4.3128139999999995E-2</v>
      </c>
      <c r="BQ33" s="176">
        <v>158.55157979201607</v>
      </c>
      <c r="BR33" s="174">
        <v>0.36321091257874893</v>
      </c>
      <c r="BS33" s="175">
        <v>0.2110391086267486</v>
      </c>
      <c r="BT33" s="176">
        <v>63.285269361928599</v>
      </c>
      <c r="BU33" s="174">
        <v>0.14495054443157629</v>
      </c>
      <c r="BV33" s="175">
        <v>0.1797449610982336</v>
      </c>
      <c r="BW33" s="176">
        <v>158.55157979201607</v>
      </c>
      <c r="BX33" s="174">
        <v>0.22700000000000001</v>
      </c>
      <c r="BY33" s="175">
        <v>6.9766973144105432E-2</v>
      </c>
      <c r="BZ33" s="176">
        <v>35.415989483747609</v>
      </c>
      <c r="CA33" s="174">
        <v>0</v>
      </c>
      <c r="CB33" s="175">
        <v>4.3128139999999995E-2</v>
      </c>
      <c r="CC33" s="176">
        <v>158.55157979201607</v>
      </c>
      <c r="CD33" s="174">
        <v>0.36321091257874893</v>
      </c>
      <c r="CE33" s="175">
        <v>9.0268199999999996E-3</v>
      </c>
      <c r="CF33" s="176">
        <v>122.17571860477165</v>
      </c>
      <c r="CG33" s="174">
        <v>0</v>
      </c>
      <c r="CH33" s="175">
        <v>4.4131120000000003E-2</v>
      </c>
      <c r="CI33" s="176">
        <v>146.36753676669389</v>
      </c>
      <c r="CJ33" s="174">
        <v>0.3443621851849164</v>
      </c>
      <c r="CK33" s="175">
        <v>5.7169860000000003E-2</v>
      </c>
      <c r="CL33" s="176">
        <v>256.63905382571943</v>
      </c>
      <c r="CM33" s="174">
        <v>0.19854799999999989</v>
      </c>
      <c r="CN33" s="175">
        <v>4.4131120000000003E-2</v>
      </c>
      <c r="CO33" s="176">
        <v>146.36753676669389</v>
      </c>
      <c r="CP33" s="174">
        <v>0.3443621851849164</v>
      </c>
      <c r="CQ33" s="175">
        <v>4.3128139999999995E-2</v>
      </c>
      <c r="CR33" s="176">
        <v>144.28193761073462</v>
      </c>
      <c r="CS33" s="174">
        <v>0.36321091257874893</v>
      </c>
      <c r="CT33" s="175">
        <v>8.6256279999999991E-2</v>
      </c>
      <c r="CU33" s="176">
        <v>104.97197396657003</v>
      </c>
      <c r="CV33" s="174">
        <v>0.22900000000000001</v>
      </c>
      <c r="CW33" s="175">
        <v>1.0075811321666418E-2</v>
      </c>
      <c r="CX33" s="176">
        <v>380.16118697601917</v>
      </c>
      <c r="CY33" s="174">
        <v>2.0091749230625577E-2</v>
      </c>
      <c r="CZ33" s="175">
        <v>7.5840973382162294E-2</v>
      </c>
      <c r="DA33" s="174">
        <v>0.10166063921667773</v>
      </c>
      <c r="DC33" s="177">
        <f>CZ33/CZ36</f>
        <v>0.80809231247580793</v>
      </c>
      <c r="DD33" s="77" t="s">
        <v>688</v>
      </c>
      <c r="DF33" s="177">
        <f>215/245</f>
        <v>0.87755102040816324</v>
      </c>
    </row>
    <row r="34" spans="3:110" outlineLevel="1">
      <c r="C34" s="165"/>
      <c r="D34" s="77" t="s">
        <v>689</v>
      </c>
      <c r="E34" s="175">
        <v>0</v>
      </c>
      <c r="F34" s="176">
        <v>48.458872918312821</v>
      </c>
      <c r="G34" s="174">
        <v>0</v>
      </c>
      <c r="H34" s="175">
        <v>0</v>
      </c>
      <c r="I34" s="176">
        <v>48.458872918312821</v>
      </c>
      <c r="J34" s="174">
        <v>0</v>
      </c>
      <c r="K34" s="175">
        <v>0</v>
      </c>
      <c r="L34" s="176">
        <v>42.490277364919585</v>
      </c>
      <c r="M34" s="174">
        <v>0</v>
      </c>
      <c r="N34" s="175">
        <v>0</v>
      </c>
      <c r="O34" s="176">
        <v>39.543114653061693</v>
      </c>
      <c r="P34" s="174">
        <v>0</v>
      </c>
      <c r="Q34" s="175">
        <v>0</v>
      </c>
      <c r="R34" s="176">
        <v>38.798423357110316</v>
      </c>
      <c r="S34" s="174">
        <v>0</v>
      </c>
      <c r="T34" s="175">
        <v>0</v>
      </c>
      <c r="U34" s="176">
        <v>41.204897155519689</v>
      </c>
      <c r="V34" s="174">
        <v>0</v>
      </c>
      <c r="W34" s="175">
        <v>0</v>
      </c>
      <c r="X34" s="176">
        <v>36.625756330721408</v>
      </c>
      <c r="Y34" s="174">
        <v>0</v>
      </c>
      <c r="Z34" s="175">
        <v>0</v>
      </c>
      <c r="AA34" s="176">
        <v>37.404809706710566</v>
      </c>
      <c r="AB34" s="174">
        <v>0</v>
      </c>
      <c r="AC34" s="175">
        <v>0</v>
      </c>
      <c r="AD34" s="176">
        <v>55.915647292822079</v>
      </c>
      <c r="AE34" s="174">
        <v>0</v>
      </c>
      <c r="AF34" s="175">
        <v>0</v>
      </c>
      <c r="AG34" s="176">
        <v>18.803796985166329</v>
      </c>
      <c r="AH34" s="174">
        <v>0</v>
      </c>
      <c r="AI34" s="175">
        <v>0</v>
      </c>
      <c r="AJ34" s="176">
        <v>45.477154593280503</v>
      </c>
      <c r="AK34" s="174">
        <v>0</v>
      </c>
      <c r="AL34" s="175">
        <v>0</v>
      </c>
      <c r="AM34" s="176">
        <v>18.803796985166329</v>
      </c>
      <c r="AN34" s="174">
        <v>0</v>
      </c>
      <c r="AO34" s="175">
        <v>0</v>
      </c>
      <c r="AP34" s="176">
        <v>47.571428571428569</v>
      </c>
      <c r="AQ34" s="174">
        <v>0</v>
      </c>
      <c r="AR34" s="175">
        <v>0</v>
      </c>
      <c r="AS34" s="176">
        <v>285.39961241556045</v>
      </c>
      <c r="AT34" s="174">
        <v>0</v>
      </c>
      <c r="AU34" s="175">
        <v>0</v>
      </c>
      <c r="AV34" s="176">
        <v>263.98276432759872</v>
      </c>
      <c r="AW34" s="174">
        <v>0</v>
      </c>
      <c r="AX34" s="175">
        <v>0</v>
      </c>
      <c r="AY34" s="176">
        <v>348.14062576506063</v>
      </c>
      <c r="AZ34" s="174">
        <v>0</v>
      </c>
      <c r="BA34" s="175">
        <v>0</v>
      </c>
      <c r="BB34" s="176">
        <v>236.55983550503868</v>
      </c>
      <c r="BC34" s="174">
        <v>0</v>
      </c>
      <c r="BD34" s="175">
        <v>0</v>
      </c>
      <c r="BE34" s="176">
        <v>76.641550669216073</v>
      </c>
      <c r="BF34" s="174">
        <v>0.58258700000000008</v>
      </c>
      <c r="BG34" s="175">
        <v>0</v>
      </c>
      <c r="BH34" s="176">
        <v>635</v>
      </c>
      <c r="BI34" s="174">
        <v>0</v>
      </c>
      <c r="BJ34" s="175">
        <v>0</v>
      </c>
      <c r="BK34" s="176">
        <v>302.56796323879615</v>
      </c>
      <c r="BL34" s="174">
        <v>0</v>
      </c>
      <c r="BM34" s="175">
        <v>0</v>
      </c>
      <c r="BN34" s="176">
        <v>66.921606185847139</v>
      </c>
      <c r="BO34" s="174">
        <v>0</v>
      </c>
      <c r="BP34" s="175">
        <v>0</v>
      </c>
      <c r="BQ34" s="176">
        <v>72.8</v>
      </c>
      <c r="BR34" s="174">
        <v>0</v>
      </c>
      <c r="BS34" s="175">
        <v>3.1989029998774184E-2</v>
      </c>
      <c r="BT34" s="176">
        <v>35.670276728347581</v>
      </c>
      <c r="BU34" s="174">
        <v>0.28704587328657366</v>
      </c>
      <c r="BV34" s="175">
        <v>0</v>
      </c>
      <c r="BW34" s="176">
        <v>72.8</v>
      </c>
      <c r="BX34" s="174">
        <v>0</v>
      </c>
      <c r="BY34" s="175">
        <v>7.2035837733440715E-3</v>
      </c>
      <c r="BZ34" s="176">
        <v>37.831978967495218</v>
      </c>
      <c r="CA34" s="174">
        <v>0</v>
      </c>
      <c r="CB34" s="175">
        <v>0</v>
      </c>
      <c r="CC34" s="176">
        <v>72.8</v>
      </c>
      <c r="CD34" s="174">
        <v>0</v>
      </c>
      <c r="CE34" s="175">
        <v>0</v>
      </c>
      <c r="CF34" s="176">
        <v>122.17571860477165</v>
      </c>
      <c r="CG34" s="174">
        <v>0</v>
      </c>
      <c r="CH34" s="175">
        <v>0</v>
      </c>
      <c r="CI34" s="176">
        <v>91.337090567862987</v>
      </c>
      <c r="CJ34" s="174">
        <v>0</v>
      </c>
      <c r="CK34" s="175">
        <v>0</v>
      </c>
      <c r="CL34" s="176">
        <v>192</v>
      </c>
      <c r="CM34" s="174">
        <v>0</v>
      </c>
      <c r="CN34" s="175">
        <v>0</v>
      </c>
      <c r="CO34" s="176">
        <v>114.1</v>
      </c>
      <c r="CP34" s="174">
        <v>0</v>
      </c>
      <c r="CQ34" s="175">
        <v>0</v>
      </c>
      <c r="CR34" s="176">
        <v>72.8</v>
      </c>
      <c r="CS34" s="174">
        <v>0</v>
      </c>
      <c r="CT34" s="175">
        <v>0</v>
      </c>
      <c r="CU34" s="176">
        <v>89.5</v>
      </c>
      <c r="CV34" s="174">
        <v>0</v>
      </c>
      <c r="CW34" s="175">
        <v>0</v>
      </c>
      <c r="CX34" s="176">
        <v>380.16118697601917</v>
      </c>
      <c r="CY34" s="174">
        <v>0</v>
      </c>
      <c r="CZ34" s="175">
        <v>4.6685619955497606E-3</v>
      </c>
      <c r="DA34" s="174">
        <v>0.16363937511768498</v>
      </c>
    </row>
    <row r="35" spans="3:110" outlineLevel="1">
      <c r="C35" s="165"/>
      <c r="D35" s="173" t="s">
        <v>690</v>
      </c>
      <c r="E35" s="171">
        <v>0</v>
      </c>
      <c r="F35" s="172">
        <v>0</v>
      </c>
      <c r="G35" s="170">
        <v>0</v>
      </c>
      <c r="H35" s="171">
        <v>0</v>
      </c>
      <c r="I35" s="172">
        <v>0</v>
      </c>
      <c r="J35" s="170">
        <v>0</v>
      </c>
      <c r="K35" s="171">
        <v>0</v>
      </c>
      <c r="L35" s="172">
        <v>0</v>
      </c>
      <c r="M35" s="170">
        <v>0</v>
      </c>
      <c r="N35" s="171">
        <v>0</v>
      </c>
      <c r="O35" s="172">
        <v>0</v>
      </c>
      <c r="P35" s="170">
        <v>0</v>
      </c>
      <c r="Q35" s="171">
        <v>0</v>
      </c>
      <c r="R35" s="172">
        <v>0</v>
      </c>
      <c r="S35" s="170">
        <v>0</v>
      </c>
      <c r="T35" s="171">
        <v>0</v>
      </c>
      <c r="U35" s="172">
        <v>0</v>
      </c>
      <c r="V35" s="170">
        <v>0</v>
      </c>
      <c r="W35" s="171">
        <v>0</v>
      </c>
      <c r="X35" s="172">
        <v>0</v>
      </c>
      <c r="Y35" s="170">
        <v>0</v>
      </c>
      <c r="Z35" s="171">
        <v>0</v>
      </c>
      <c r="AA35" s="172">
        <v>0</v>
      </c>
      <c r="AB35" s="170">
        <v>0</v>
      </c>
      <c r="AC35" s="171">
        <v>0</v>
      </c>
      <c r="AD35" s="172">
        <v>0</v>
      </c>
      <c r="AE35" s="170">
        <v>0</v>
      </c>
      <c r="AF35" s="171">
        <v>0</v>
      </c>
      <c r="AG35" s="172">
        <v>0</v>
      </c>
      <c r="AH35" s="170">
        <v>0</v>
      </c>
      <c r="AI35" s="171">
        <v>0</v>
      </c>
      <c r="AJ35" s="172">
        <v>0</v>
      </c>
      <c r="AK35" s="170">
        <v>0</v>
      </c>
      <c r="AL35" s="171">
        <v>0</v>
      </c>
      <c r="AM35" s="172">
        <v>0</v>
      </c>
      <c r="AN35" s="170">
        <v>0</v>
      </c>
      <c r="AO35" s="171">
        <v>0</v>
      </c>
      <c r="AP35" s="172">
        <v>0</v>
      </c>
      <c r="AQ35" s="170">
        <v>0</v>
      </c>
      <c r="AR35" s="171">
        <v>0</v>
      </c>
      <c r="AS35" s="172">
        <v>0</v>
      </c>
      <c r="AT35" s="170">
        <v>0</v>
      </c>
      <c r="AU35" s="171">
        <v>0</v>
      </c>
      <c r="AV35" s="172">
        <v>0</v>
      </c>
      <c r="AW35" s="170">
        <v>0</v>
      </c>
      <c r="AX35" s="171">
        <v>0</v>
      </c>
      <c r="AY35" s="172">
        <v>0</v>
      </c>
      <c r="AZ35" s="170">
        <v>0</v>
      </c>
      <c r="BA35" s="171">
        <v>0</v>
      </c>
      <c r="BB35" s="172">
        <v>0</v>
      </c>
      <c r="BC35" s="170">
        <v>0</v>
      </c>
      <c r="BD35" s="171">
        <v>0</v>
      </c>
      <c r="BE35" s="172">
        <v>0</v>
      </c>
      <c r="BF35" s="170">
        <v>0</v>
      </c>
      <c r="BG35" s="171">
        <v>0</v>
      </c>
      <c r="BH35" s="172">
        <v>0</v>
      </c>
      <c r="BI35" s="170">
        <v>0</v>
      </c>
      <c r="BJ35" s="171">
        <v>0</v>
      </c>
      <c r="BK35" s="172">
        <v>0</v>
      </c>
      <c r="BL35" s="170">
        <v>0</v>
      </c>
      <c r="BM35" s="171">
        <v>0</v>
      </c>
      <c r="BN35" s="172">
        <v>0</v>
      </c>
      <c r="BO35" s="170">
        <v>0</v>
      </c>
      <c r="BP35" s="171">
        <v>0</v>
      </c>
      <c r="BQ35" s="172">
        <v>0</v>
      </c>
      <c r="BR35" s="170">
        <v>0</v>
      </c>
      <c r="BS35" s="171">
        <v>0</v>
      </c>
      <c r="BT35" s="172">
        <v>0</v>
      </c>
      <c r="BU35" s="170">
        <v>0</v>
      </c>
      <c r="BV35" s="171">
        <v>0</v>
      </c>
      <c r="BW35" s="172">
        <v>0</v>
      </c>
      <c r="BX35" s="170">
        <v>0</v>
      </c>
      <c r="BY35" s="171">
        <v>0</v>
      </c>
      <c r="BZ35" s="172">
        <v>0</v>
      </c>
      <c r="CA35" s="170">
        <v>0</v>
      </c>
      <c r="CB35" s="171">
        <v>0</v>
      </c>
      <c r="CC35" s="172">
        <v>0</v>
      </c>
      <c r="CD35" s="170">
        <v>0</v>
      </c>
      <c r="CE35" s="171">
        <v>0</v>
      </c>
      <c r="CF35" s="172">
        <v>0</v>
      </c>
      <c r="CG35" s="170">
        <v>0</v>
      </c>
      <c r="CH35" s="171">
        <v>0</v>
      </c>
      <c r="CI35" s="172">
        <v>0</v>
      </c>
      <c r="CJ35" s="170">
        <v>0</v>
      </c>
      <c r="CK35" s="171">
        <v>0</v>
      </c>
      <c r="CL35" s="172">
        <v>0</v>
      </c>
      <c r="CM35" s="170">
        <v>0</v>
      </c>
      <c r="CN35" s="171">
        <v>0</v>
      </c>
      <c r="CO35" s="172">
        <v>0</v>
      </c>
      <c r="CP35" s="170">
        <v>0</v>
      </c>
      <c r="CQ35" s="171">
        <v>0</v>
      </c>
      <c r="CR35" s="172">
        <v>0</v>
      </c>
      <c r="CS35" s="170">
        <v>0</v>
      </c>
      <c r="CT35" s="171">
        <v>0</v>
      </c>
      <c r="CU35" s="172">
        <v>0</v>
      </c>
      <c r="CV35" s="170">
        <v>0</v>
      </c>
      <c r="CW35" s="171">
        <v>0</v>
      </c>
      <c r="CX35" s="172">
        <v>0</v>
      </c>
      <c r="CY35" s="170">
        <v>0</v>
      </c>
      <c r="CZ35" s="171">
        <v>0</v>
      </c>
      <c r="DA35" s="170">
        <v>0</v>
      </c>
    </row>
    <row r="36" spans="3:110">
      <c r="C36" s="169"/>
      <c r="D36" s="150" t="s">
        <v>691</v>
      </c>
      <c r="E36" s="167">
        <v>0</v>
      </c>
      <c r="F36" s="168"/>
      <c r="G36" s="166">
        <v>0</v>
      </c>
      <c r="H36" s="167">
        <v>0.18936262026549641</v>
      </c>
      <c r="I36" s="168"/>
      <c r="J36" s="166">
        <v>8.0000000000000002E-3</v>
      </c>
      <c r="K36" s="167">
        <v>0</v>
      </c>
      <c r="L36" s="168"/>
      <c r="M36" s="166">
        <v>0</v>
      </c>
      <c r="N36" s="167">
        <v>0.43606816581143742</v>
      </c>
      <c r="O36" s="168"/>
      <c r="P36" s="166">
        <v>0.02</v>
      </c>
      <c r="Q36" s="167">
        <v>0</v>
      </c>
      <c r="R36" s="168"/>
      <c r="S36" s="166">
        <v>0</v>
      </c>
      <c r="T36" s="167">
        <v>0</v>
      </c>
      <c r="U36" s="168"/>
      <c r="V36" s="166">
        <v>0</v>
      </c>
      <c r="W36" s="167">
        <v>0.29604405267806777</v>
      </c>
      <c r="X36" s="168"/>
      <c r="Y36" s="166">
        <v>0.02</v>
      </c>
      <c r="Z36" s="167">
        <v>0.5833916918954849</v>
      </c>
      <c r="AA36" s="168"/>
      <c r="AB36" s="166">
        <v>1.4999999999999999E-2</v>
      </c>
      <c r="AC36" s="167">
        <v>4.097318067233343E-2</v>
      </c>
      <c r="AD36" s="168"/>
      <c r="AE36" s="166">
        <v>4.9668626166756859E-2</v>
      </c>
      <c r="AF36" s="167">
        <v>0</v>
      </c>
      <c r="AG36" s="168"/>
      <c r="AH36" s="166">
        <v>0</v>
      </c>
      <c r="AI36" s="167">
        <v>0</v>
      </c>
      <c r="AJ36" s="168"/>
      <c r="AK36" s="166">
        <v>0</v>
      </c>
      <c r="AL36" s="167">
        <v>0</v>
      </c>
      <c r="AM36" s="168"/>
      <c r="AN36" s="166">
        <v>0</v>
      </c>
      <c r="AO36" s="167">
        <v>2.9099401930622056E-2</v>
      </c>
      <c r="AP36" s="168"/>
      <c r="AQ36" s="166">
        <v>0.33761301989150083</v>
      </c>
      <c r="AR36" s="167">
        <v>0.28662709362110678</v>
      </c>
      <c r="AS36" s="168"/>
      <c r="AT36" s="166">
        <v>1.6718193737762416E-2</v>
      </c>
      <c r="AU36" s="167">
        <v>0.35646022155375595</v>
      </c>
      <c r="AV36" s="168"/>
      <c r="AW36" s="166">
        <v>3.2000000000000001E-2</v>
      </c>
      <c r="AX36" s="167">
        <v>8.6256279999999991E-2</v>
      </c>
      <c r="AY36" s="168"/>
      <c r="AZ36" s="166">
        <v>0.10999999999999999</v>
      </c>
      <c r="BA36" s="167">
        <v>0</v>
      </c>
      <c r="BB36" s="168"/>
      <c r="BC36" s="166">
        <v>0.39</v>
      </c>
      <c r="BD36" s="167">
        <v>3.3359114800000006E-2</v>
      </c>
      <c r="BE36" s="168"/>
      <c r="BF36" s="166">
        <v>0.80044000000000004</v>
      </c>
      <c r="BG36" s="167">
        <v>9.1249168939136552E-2</v>
      </c>
      <c r="BH36" s="168"/>
      <c r="BI36" s="166">
        <v>0.46417696028617988</v>
      </c>
      <c r="BJ36" s="167">
        <v>5.0148999999999999E-2</v>
      </c>
      <c r="BK36" s="168"/>
      <c r="BL36" s="166">
        <v>0.5</v>
      </c>
      <c r="BM36" s="167">
        <v>0</v>
      </c>
      <c r="BN36" s="168"/>
      <c r="BO36" s="166">
        <v>0</v>
      </c>
      <c r="BP36" s="167">
        <v>8.6256279999999991E-2</v>
      </c>
      <c r="BQ36" s="168"/>
      <c r="BR36" s="166">
        <v>0.56721091257874889</v>
      </c>
      <c r="BS36" s="167">
        <v>0.24302813862552278</v>
      </c>
      <c r="BT36" s="168"/>
      <c r="BU36" s="166">
        <v>0.43199641771814995</v>
      </c>
      <c r="BV36" s="167">
        <v>0.32537765709823363</v>
      </c>
      <c r="BW36" s="168"/>
      <c r="BX36" s="166">
        <v>0.32879999999999998</v>
      </c>
      <c r="BY36" s="167">
        <v>7.6970556917449501E-2</v>
      </c>
      <c r="BZ36" s="168"/>
      <c r="CA36" s="166">
        <v>0</v>
      </c>
      <c r="CB36" s="167">
        <v>0.18876083599999999</v>
      </c>
      <c r="CC36" s="168"/>
      <c r="CD36" s="166">
        <v>0.46501091257874894</v>
      </c>
      <c r="CE36" s="167">
        <v>4.0119200000000001E-2</v>
      </c>
      <c r="CF36" s="168"/>
      <c r="CG36" s="166">
        <v>1.2E-2</v>
      </c>
      <c r="CH36" s="167">
        <v>0.22552246444452512</v>
      </c>
      <c r="CI36" s="168"/>
      <c r="CJ36" s="166">
        <v>0.37936218518491638</v>
      </c>
      <c r="CK36" s="167">
        <v>6.7701150000000002E-2</v>
      </c>
      <c r="CL36" s="168"/>
      <c r="CM36" s="166">
        <v>0.29154799999999992</v>
      </c>
      <c r="CN36" s="167">
        <v>5.6166880000000002E-2</v>
      </c>
      <c r="CO36" s="168"/>
      <c r="CP36" s="166">
        <v>0.37936218518491638</v>
      </c>
      <c r="CQ36" s="167">
        <v>8.6256279999999991E-2</v>
      </c>
      <c r="CR36" s="168"/>
      <c r="CS36" s="166">
        <v>0.56721091257874889</v>
      </c>
      <c r="CT36" s="167">
        <v>9.5283099999999996E-2</v>
      </c>
      <c r="CU36" s="168"/>
      <c r="CV36" s="166">
        <v>0.31611111111111112</v>
      </c>
      <c r="CW36" s="167">
        <v>1.6251308583332933E-2</v>
      </c>
      <c r="CX36" s="168"/>
      <c r="CY36" s="197">
        <v>3.2406047146170285E-2</v>
      </c>
      <c r="CZ36" s="196">
        <v>9.3851868420580686E-2</v>
      </c>
      <c r="DA36" s="195">
        <v>0.29910096580097834</v>
      </c>
    </row>
    <row r="37" spans="3:110" outlineLevel="1">
      <c r="C37" s="165"/>
      <c r="E37" s="163" t="s">
        <v>681</v>
      </c>
      <c r="F37" s="164"/>
      <c r="G37" s="162" t="s">
        <v>681</v>
      </c>
      <c r="H37" s="163" t="s">
        <v>681</v>
      </c>
      <c r="I37" s="164"/>
      <c r="J37" s="162" t="s">
        <v>681</v>
      </c>
      <c r="K37" s="163" t="s">
        <v>681</v>
      </c>
      <c r="L37" s="164"/>
      <c r="M37" s="162" t="s">
        <v>681</v>
      </c>
      <c r="N37" s="163" t="s">
        <v>681</v>
      </c>
      <c r="O37" s="164"/>
      <c r="P37" s="162" t="s">
        <v>681</v>
      </c>
      <c r="Q37" s="163" t="s">
        <v>681</v>
      </c>
      <c r="R37" s="164"/>
      <c r="S37" s="162" t="s">
        <v>681</v>
      </c>
      <c r="T37" s="163" t="s">
        <v>681</v>
      </c>
      <c r="U37" s="164"/>
      <c r="V37" s="162" t="s">
        <v>681</v>
      </c>
      <c r="W37" s="163" t="s">
        <v>681</v>
      </c>
      <c r="X37" s="164"/>
      <c r="Y37" s="162" t="s">
        <v>681</v>
      </c>
      <c r="Z37" s="163" t="s">
        <v>681</v>
      </c>
      <c r="AA37" s="164"/>
      <c r="AB37" s="162" t="s">
        <v>681</v>
      </c>
      <c r="AC37" s="163" t="s">
        <v>681</v>
      </c>
      <c r="AD37" s="164"/>
      <c r="AE37" s="162" t="s">
        <v>681</v>
      </c>
      <c r="AF37" s="163" t="s">
        <v>681</v>
      </c>
      <c r="AG37" s="164"/>
      <c r="AH37" s="162" t="s">
        <v>681</v>
      </c>
      <c r="AI37" s="163" t="s">
        <v>681</v>
      </c>
      <c r="AJ37" s="164"/>
      <c r="AK37" s="162" t="s">
        <v>681</v>
      </c>
      <c r="AL37" s="163" t="s">
        <v>681</v>
      </c>
      <c r="AM37" s="164"/>
      <c r="AN37" s="162" t="s">
        <v>681</v>
      </c>
      <c r="AO37" s="163" t="s">
        <v>681</v>
      </c>
      <c r="AP37" s="164"/>
      <c r="AQ37" s="162" t="s">
        <v>681</v>
      </c>
      <c r="AR37" s="163" t="s">
        <v>681</v>
      </c>
      <c r="AS37" s="164"/>
      <c r="AT37" s="162" t="s">
        <v>681</v>
      </c>
      <c r="AU37" s="163" t="s">
        <v>681</v>
      </c>
      <c r="AV37" s="164"/>
      <c r="AW37" s="162" t="s">
        <v>681</v>
      </c>
      <c r="AX37" s="163" t="s">
        <v>681</v>
      </c>
      <c r="AY37" s="164"/>
      <c r="AZ37" s="162" t="s">
        <v>681</v>
      </c>
      <c r="BA37" s="163" t="s">
        <v>681</v>
      </c>
      <c r="BB37" s="164"/>
      <c r="BC37" s="162" t="s">
        <v>681</v>
      </c>
      <c r="BD37" s="163" t="s">
        <v>681</v>
      </c>
      <c r="BE37" s="164"/>
      <c r="BF37" s="162" t="s">
        <v>681</v>
      </c>
      <c r="BG37" s="163" t="s">
        <v>681</v>
      </c>
      <c r="BH37" s="164"/>
      <c r="BI37" s="162" t="s">
        <v>681</v>
      </c>
      <c r="BJ37" s="163" t="s">
        <v>681</v>
      </c>
      <c r="BK37" s="164"/>
      <c r="BL37" s="162" t="s">
        <v>681</v>
      </c>
      <c r="BM37" s="163" t="s">
        <v>681</v>
      </c>
      <c r="BN37" s="164"/>
      <c r="BO37" s="162" t="s">
        <v>681</v>
      </c>
      <c r="BP37" s="163" t="s">
        <v>681</v>
      </c>
      <c r="BQ37" s="164"/>
      <c r="BR37" s="162" t="s">
        <v>681</v>
      </c>
      <c r="BS37" s="163" t="s">
        <v>681</v>
      </c>
      <c r="BT37" s="164"/>
      <c r="BU37" s="162" t="s">
        <v>681</v>
      </c>
      <c r="BV37" s="163" t="s">
        <v>681</v>
      </c>
      <c r="BW37" s="164"/>
      <c r="BX37" s="162" t="s">
        <v>681</v>
      </c>
      <c r="BY37" s="163" t="s">
        <v>681</v>
      </c>
      <c r="BZ37" s="164"/>
      <c r="CA37" s="162" t="s">
        <v>681</v>
      </c>
      <c r="CB37" s="163" t="s">
        <v>681</v>
      </c>
      <c r="CC37" s="164"/>
      <c r="CD37" s="162" t="s">
        <v>681</v>
      </c>
      <c r="CE37" s="163" t="s">
        <v>681</v>
      </c>
      <c r="CF37" s="164"/>
      <c r="CG37" s="162" t="s">
        <v>681</v>
      </c>
      <c r="CH37" s="163" t="s">
        <v>681</v>
      </c>
      <c r="CI37" s="164"/>
      <c r="CJ37" s="162" t="s">
        <v>681</v>
      </c>
      <c r="CK37" s="163" t="s">
        <v>681</v>
      </c>
      <c r="CL37" s="164"/>
      <c r="CM37" s="162" t="s">
        <v>681</v>
      </c>
      <c r="CN37" s="163" t="s">
        <v>681</v>
      </c>
      <c r="CO37" s="164"/>
      <c r="CP37" s="162" t="s">
        <v>681</v>
      </c>
      <c r="CQ37" s="163" t="s">
        <v>681</v>
      </c>
      <c r="CR37" s="164"/>
      <c r="CS37" s="162" t="s">
        <v>681</v>
      </c>
      <c r="CT37" s="163" t="s">
        <v>681</v>
      </c>
      <c r="CU37" s="164"/>
      <c r="CV37" s="162" t="s">
        <v>681</v>
      </c>
      <c r="CW37" s="163" t="s">
        <v>681</v>
      </c>
      <c r="CX37" s="164"/>
      <c r="CY37" s="162" t="s">
        <v>681</v>
      </c>
      <c r="CZ37" s="163"/>
      <c r="DA37" s="162"/>
    </row>
    <row r="38" spans="3:110">
      <c r="C38" s="183" t="str">
        <f>[3]OVERVIEW!$B$162</f>
        <v>Food service</v>
      </c>
      <c r="D38" s="138" t="s">
        <v>680</v>
      </c>
      <c r="E38" s="181">
        <v>0.66927711862601202</v>
      </c>
      <c r="F38" s="182">
        <v>50.697896749521988</v>
      </c>
      <c r="G38" s="180" t="s">
        <v>681</v>
      </c>
      <c r="H38" s="181">
        <v>0.9488273762515147</v>
      </c>
      <c r="I38" s="182">
        <v>44.69407265226279</v>
      </c>
      <c r="J38" s="180" t="s">
        <v>681</v>
      </c>
      <c r="K38" s="181">
        <v>0.60305524037924207</v>
      </c>
      <c r="L38" s="182">
        <v>53.112846706149476</v>
      </c>
      <c r="M38" s="180" t="s">
        <v>681</v>
      </c>
      <c r="N38" s="181">
        <v>0.94935210926528768</v>
      </c>
      <c r="O38" s="182">
        <v>53.920614943048527</v>
      </c>
      <c r="P38" s="180" t="s">
        <v>681</v>
      </c>
      <c r="Q38" s="181">
        <v>0.77460475341777957</v>
      </c>
      <c r="R38" s="182">
        <v>38.798423357110316</v>
      </c>
      <c r="S38" s="180" t="s">
        <v>681</v>
      </c>
      <c r="T38" s="181">
        <v>0.68537509851520884</v>
      </c>
      <c r="U38" s="182">
        <v>48.516431143072076</v>
      </c>
      <c r="V38" s="180" t="s">
        <v>681</v>
      </c>
      <c r="W38" s="181">
        <v>0.94935210926528768</v>
      </c>
      <c r="X38" s="182">
        <v>47.812654692176451</v>
      </c>
      <c r="Y38" s="180" t="s">
        <v>681</v>
      </c>
      <c r="Z38" s="181">
        <v>0.8416585240679153</v>
      </c>
      <c r="AA38" s="182">
        <v>82.213419500091447</v>
      </c>
      <c r="AB38" s="180" t="s">
        <v>681</v>
      </c>
      <c r="AC38" s="181">
        <v>0.72884453744103828</v>
      </c>
      <c r="AD38" s="182">
        <v>55.915647292822079</v>
      </c>
      <c r="AE38" s="180" t="s">
        <v>681</v>
      </c>
      <c r="AF38" s="181">
        <v>0.51980595721784428</v>
      </c>
      <c r="AG38" s="182">
        <v>20.7</v>
      </c>
      <c r="AH38" s="180" t="s">
        <v>681</v>
      </c>
      <c r="AI38" s="181">
        <v>0.56657249486141237</v>
      </c>
      <c r="AJ38" s="182">
        <v>45.477154593280503</v>
      </c>
      <c r="AK38" s="180" t="s">
        <v>681</v>
      </c>
      <c r="AL38" s="181">
        <v>0.57168775414138373</v>
      </c>
      <c r="AM38" s="182">
        <v>20.65</v>
      </c>
      <c r="AN38" s="180" t="s">
        <v>681</v>
      </c>
      <c r="AO38" s="181">
        <v>0.79572610713331404</v>
      </c>
      <c r="AP38" s="182">
        <v>71.818181818181813</v>
      </c>
      <c r="AQ38" s="180" t="s">
        <v>681</v>
      </c>
      <c r="AR38" s="181">
        <v>0.6288735487906596</v>
      </c>
      <c r="AS38" s="182">
        <v>315.82100678014564</v>
      </c>
      <c r="AT38" s="180" t="s">
        <v>681</v>
      </c>
      <c r="AU38" s="181">
        <v>0.45351005722839999</v>
      </c>
      <c r="AV38" s="182">
        <v>308.45292686629477</v>
      </c>
      <c r="AW38" s="180" t="s">
        <v>681</v>
      </c>
      <c r="AX38" s="181">
        <v>0.45295500784317866</v>
      </c>
      <c r="AY38" s="182">
        <v>348.14062576506063</v>
      </c>
      <c r="AZ38" s="180" t="s">
        <v>681</v>
      </c>
      <c r="BA38" s="181">
        <v>0.36382290243992077</v>
      </c>
      <c r="BB38" s="182">
        <v>236.55983550503868</v>
      </c>
      <c r="BC38" s="180" t="s">
        <v>681</v>
      </c>
      <c r="BD38" s="181">
        <v>0.85618922033207157</v>
      </c>
      <c r="BE38" s="182">
        <v>396.60044714255076</v>
      </c>
      <c r="BF38" s="180" t="s">
        <v>681</v>
      </c>
      <c r="BG38" s="181">
        <v>0.81394252467029293</v>
      </c>
      <c r="BH38" s="182">
        <v>896.19875881840198</v>
      </c>
      <c r="BI38" s="180" t="s">
        <v>681</v>
      </c>
      <c r="BJ38" s="181">
        <v>0.80456488435374407</v>
      </c>
      <c r="BK38" s="182">
        <v>605.13592647759231</v>
      </c>
      <c r="BL38" s="180" t="s">
        <v>681</v>
      </c>
      <c r="BM38" s="181">
        <v>0.92599298211389325</v>
      </c>
      <c r="BN38" s="182">
        <v>66.921606185847139</v>
      </c>
      <c r="BO38" s="180" t="s">
        <v>681</v>
      </c>
      <c r="BP38" s="181">
        <v>0.65407787650932081</v>
      </c>
      <c r="BQ38" s="182">
        <v>158.55157979201607</v>
      </c>
      <c r="BR38" s="180" t="s">
        <v>681</v>
      </c>
      <c r="BS38" s="181">
        <v>0.86810182975688654</v>
      </c>
      <c r="BT38" s="182">
        <v>133.76755240697358</v>
      </c>
      <c r="BU38" s="180" t="s">
        <v>681</v>
      </c>
      <c r="BV38" s="181">
        <v>0.65407787650932081</v>
      </c>
      <c r="BW38" s="182">
        <v>158.55157979201607</v>
      </c>
      <c r="BX38" s="180" t="s">
        <v>681</v>
      </c>
      <c r="BY38" s="181">
        <v>0.9396752851257435</v>
      </c>
      <c r="BZ38" s="182">
        <v>69.603242601416298</v>
      </c>
      <c r="CA38" s="180" t="s">
        <v>681</v>
      </c>
      <c r="CB38" s="181">
        <v>0.65407787650932081</v>
      </c>
      <c r="CC38" s="182">
        <v>158.55157979201607</v>
      </c>
      <c r="CD38" s="180" t="s">
        <v>681</v>
      </c>
      <c r="CE38" s="181">
        <v>0.76559102397904788</v>
      </c>
      <c r="CF38" s="182">
        <v>141.69195826041539</v>
      </c>
      <c r="CG38" s="180" t="s">
        <v>681</v>
      </c>
      <c r="CH38" s="181">
        <v>0.74466246656843404</v>
      </c>
      <c r="CI38" s="182">
        <v>127.18292018693435</v>
      </c>
      <c r="CJ38" s="180" t="s">
        <v>681</v>
      </c>
      <c r="CK38" s="181">
        <v>0.76456140508160686</v>
      </c>
      <c r="CL38" s="182">
        <v>282.02093827002136</v>
      </c>
      <c r="CM38" s="180" t="s">
        <v>681</v>
      </c>
      <c r="CN38" s="181">
        <v>0.742838392264493</v>
      </c>
      <c r="CO38" s="182">
        <v>158.87928007239498</v>
      </c>
      <c r="CP38" s="180" t="s">
        <v>681</v>
      </c>
      <c r="CQ38" s="181">
        <v>0.65407787650932081</v>
      </c>
      <c r="CR38" s="182">
        <v>158.55157979201607</v>
      </c>
      <c r="CS38" s="180" t="s">
        <v>681</v>
      </c>
      <c r="CT38" s="181">
        <v>0.67652814564509089</v>
      </c>
      <c r="CU38" s="182">
        <v>116.63552662952226</v>
      </c>
      <c r="CV38" s="180" t="s">
        <v>681</v>
      </c>
      <c r="CW38" s="181">
        <v>0.89895789829478312</v>
      </c>
      <c r="CX38" s="182">
        <v>380.16118697601917</v>
      </c>
      <c r="CY38" s="180" t="s">
        <v>681</v>
      </c>
      <c r="CZ38" s="181">
        <v>0.77064498129342096</v>
      </c>
      <c r="DA38" s="180">
        <v>0</v>
      </c>
    </row>
    <row r="39" spans="3:110">
      <c r="C39" s="194"/>
      <c r="D39" s="160" t="s">
        <v>682</v>
      </c>
      <c r="E39" s="192">
        <v>5.1440143200202392E-3</v>
      </c>
      <c r="F39" s="193">
        <v>48.458872918312821</v>
      </c>
      <c r="G39" s="191">
        <v>0</v>
      </c>
      <c r="H39" s="192">
        <v>5.1440143200202392E-3</v>
      </c>
      <c r="I39" s="193">
        <v>48.458872918312821</v>
      </c>
      <c r="J39" s="191">
        <v>0</v>
      </c>
      <c r="K39" s="192">
        <v>5.1440143200202392E-3</v>
      </c>
      <c r="L39" s="193">
        <v>53.112846706149476</v>
      </c>
      <c r="M39" s="191">
        <v>0</v>
      </c>
      <c r="N39" s="192">
        <v>5.1440143200202392E-3</v>
      </c>
      <c r="O39" s="193">
        <v>39.543114653061693</v>
      </c>
      <c r="P39" s="191">
        <v>0</v>
      </c>
      <c r="Q39" s="192">
        <v>5.1440143200202392E-3</v>
      </c>
      <c r="R39" s="193">
        <v>38.798423357110316</v>
      </c>
      <c r="S39" s="191">
        <v>0</v>
      </c>
      <c r="T39" s="192">
        <v>0</v>
      </c>
      <c r="U39" s="193">
        <v>41.204897155519689</v>
      </c>
      <c r="V39" s="191">
        <v>0</v>
      </c>
      <c r="W39" s="192">
        <v>5.1440143200202392E-3</v>
      </c>
      <c r="X39" s="193">
        <v>36.625756330721408</v>
      </c>
      <c r="Y39" s="191">
        <v>0</v>
      </c>
      <c r="Z39" s="192">
        <v>2.0864485412007169E-3</v>
      </c>
      <c r="AA39" s="193">
        <v>82.213419500091447</v>
      </c>
      <c r="AB39" s="191">
        <v>0</v>
      </c>
      <c r="AC39" s="192">
        <v>0</v>
      </c>
      <c r="AD39" s="193">
        <v>55.915647292822079</v>
      </c>
      <c r="AE39" s="191">
        <v>0</v>
      </c>
      <c r="AF39" s="192">
        <v>5.1440143200202392E-3</v>
      </c>
      <c r="AG39" s="193">
        <v>20.7</v>
      </c>
      <c r="AH39" s="191">
        <v>0</v>
      </c>
      <c r="AI39" s="192">
        <v>0</v>
      </c>
      <c r="AJ39" s="193">
        <v>45.477154593280503</v>
      </c>
      <c r="AK39" s="191">
        <v>0</v>
      </c>
      <c r="AL39" s="192">
        <v>0</v>
      </c>
      <c r="AM39" s="193">
        <v>20.65</v>
      </c>
      <c r="AN39" s="191">
        <v>0</v>
      </c>
      <c r="AO39" s="192">
        <v>5.1440143200202392E-3</v>
      </c>
      <c r="AP39" s="193">
        <v>71.818181818181813</v>
      </c>
      <c r="AQ39" s="191">
        <v>0</v>
      </c>
      <c r="AR39" s="192">
        <v>4.6106378203541153E-3</v>
      </c>
      <c r="AS39" s="193">
        <v>315.82100678014564</v>
      </c>
      <c r="AT39" s="191">
        <v>0</v>
      </c>
      <c r="AU39" s="192">
        <v>2.0864485412007169E-3</v>
      </c>
      <c r="AV39" s="193">
        <v>308.45292686629477</v>
      </c>
      <c r="AW39" s="191">
        <v>0</v>
      </c>
      <c r="AX39" s="192">
        <v>2.0864485412007169E-3</v>
      </c>
      <c r="AY39" s="193">
        <v>348.14062576506063</v>
      </c>
      <c r="AZ39" s="191">
        <v>0</v>
      </c>
      <c r="BA39" s="192">
        <v>2.0864485412007169E-3</v>
      </c>
      <c r="BB39" s="193">
        <v>236.55983550503868</v>
      </c>
      <c r="BC39" s="191">
        <v>0</v>
      </c>
      <c r="BD39" s="192">
        <v>2.0864485412007169E-3</v>
      </c>
      <c r="BE39" s="193">
        <v>396.60044714255076</v>
      </c>
      <c r="BF39" s="191">
        <v>0</v>
      </c>
      <c r="BG39" s="192">
        <v>2.0864485412007169E-3</v>
      </c>
      <c r="BH39" s="193">
        <v>896.19875881840198</v>
      </c>
      <c r="BI39" s="191">
        <v>0</v>
      </c>
      <c r="BJ39" s="192">
        <v>0</v>
      </c>
      <c r="BK39" s="193">
        <v>302.56796323879615</v>
      </c>
      <c r="BL39" s="191">
        <v>0</v>
      </c>
      <c r="BM39" s="192">
        <v>1.8240743039409043E-3</v>
      </c>
      <c r="BN39" s="193">
        <v>66.921606185847139</v>
      </c>
      <c r="BO39" s="191">
        <v>0</v>
      </c>
      <c r="BP39" s="192">
        <v>1.8240743039409043E-3</v>
      </c>
      <c r="BQ39" s="193">
        <v>158.55157979201607</v>
      </c>
      <c r="BR39" s="191">
        <v>0</v>
      </c>
      <c r="BS39" s="192">
        <v>1.8240743039409043E-3</v>
      </c>
      <c r="BT39" s="193">
        <v>133.76755240697358</v>
      </c>
      <c r="BU39" s="191">
        <v>0</v>
      </c>
      <c r="BV39" s="192">
        <v>1.8240743039409043E-3</v>
      </c>
      <c r="BW39" s="193">
        <v>158.55157979201607</v>
      </c>
      <c r="BX39" s="191">
        <v>0</v>
      </c>
      <c r="BY39" s="192">
        <v>1.8240743039409043E-3</v>
      </c>
      <c r="BZ39" s="193">
        <v>69.603242601416298</v>
      </c>
      <c r="CA39" s="191">
        <v>0</v>
      </c>
      <c r="CB39" s="192">
        <v>1.8240743039409043E-3</v>
      </c>
      <c r="CC39" s="193">
        <v>158.55157979201607</v>
      </c>
      <c r="CD39" s="191">
        <v>0</v>
      </c>
      <c r="CE39" s="192">
        <v>1.8240743039409043E-3</v>
      </c>
      <c r="CF39" s="193">
        <v>122.17571860477165</v>
      </c>
      <c r="CG39" s="191">
        <v>0</v>
      </c>
      <c r="CH39" s="192">
        <v>0</v>
      </c>
      <c r="CI39" s="193">
        <v>91.337090567862987</v>
      </c>
      <c r="CJ39" s="191">
        <v>0</v>
      </c>
      <c r="CK39" s="192">
        <v>1.8240743039409043E-3</v>
      </c>
      <c r="CL39" s="193">
        <v>282.02093827002136</v>
      </c>
      <c r="CM39" s="191">
        <v>0</v>
      </c>
      <c r="CN39" s="192">
        <v>1.8240743039409043E-3</v>
      </c>
      <c r="CO39" s="193">
        <v>158.87928007239498</v>
      </c>
      <c r="CP39" s="191">
        <v>0</v>
      </c>
      <c r="CQ39" s="192">
        <v>1.8240743039409043E-3</v>
      </c>
      <c r="CR39" s="193">
        <v>158.55157979201607</v>
      </c>
      <c r="CS39" s="191">
        <v>0</v>
      </c>
      <c r="CT39" s="192">
        <v>1.8240743039409043E-3</v>
      </c>
      <c r="CU39" s="193">
        <v>116.63552662952226</v>
      </c>
      <c r="CV39" s="191">
        <v>0</v>
      </c>
      <c r="CW39" s="192">
        <v>2.0864485412007169E-3</v>
      </c>
      <c r="CX39" s="193">
        <v>380.16118697601917</v>
      </c>
      <c r="CY39" s="191">
        <v>0</v>
      </c>
      <c r="CZ39" s="192">
        <v>2.4748683116044474E-3</v>
      </c>
      <c r="DA39" s="191">
        <v>0</v>
      </c>
    </row>
    <row r="40" spans="3:110" outlineLevel="1">
      <c r="C40" s="179" t="str">
        <f>C30</f>
        <v>food losses:</v>
      </c>
      <c r="D40" s="77" t="s">
        <v>684</v>
      </c>
      <c r="E40" s="175">
        <v>0</v>
      </c>
      <c r="F40" s="176">
        <v>48.458872918312821</v>
      </c>
      <c r="G40" s="174">
        <v>0</v>
      </c>
      <c r="H40" s="175">
        <v>0</v>
      </c>
      <c r="I40" s="176">
        <v>48.458872918312821</v>
      </c>
      <c r="J40" s="174">
        <v>0</v>
      </c>
      <c r="K40" s="175">
        <v>0</v>
      </c>
      <c r="L40" s="176">
        <v>42.490277364919585</v>
      </c>
      <c r="M40" s="174">
        <v>0</v>
      </c>
      <c r="N40" s="175">
        <v>0</v>
      </c>
      <c r="O40" s="176">
        <v>39.543114653061693</v>
      </c>
      <c r="P40" s="174">
        <v>0</v>
      </c>
      <c r="Q40" s="175">
        <v>0</v>
      </c>
      <c r="R40" s="176">
        <v>38.798423357110316</v>
      </c>
      <c r="S40" s="174">
        <v>0</v>
      </c>
      <c r="T40" s="175">
        <v>0</v>
      </c>
      <c r="U40" s="176">
        <v>41.204897155519689</v>
      </c>
      <c r="V40" s="174">
        <v>0</v>
      </c>
      <c r="W40" s="175">
        <v>0</v>
      </c>
      <c r="X40" s="176">
        <v>36.625756330721408</v>
      </c>
      <c r="Y40" s="174">
        <v>0</v>
      </c>
      <c r="Z40" s="175">
        <v>0</v>
      </c>
      <c r="AA40" s="176">
        <v>37.404809706710566</v>
      </c>
      <c r="AB40" s="174">
        <v>0</v>
      </c>
      <c r="AC40" s="175">
        <v>0</v>
      </c>
      <c r="AD40" s="176">
        <v>55.915647292822079</v>
      </c>
      <c r="AE40" s="174">
        <v>0</v>
      </c>
      <c r="AF40" s="175">
        <v>0</v>
      </c>
      <c r="AG40" s="176">
        <v>18.803796985166329</v>
      </c>
      <c r="AH40" s="174">
        <v>0</v>
      </c>
      <c r="AI40" s="175">
        <v>0</v>
      </c>
      <c r="AJ40" s="176">
        <v>45.477154593280503</v>
      </c>
      <c r="AK40" s="174">
        <v>0</v>
      </c>
      <c r="AL40" s="175">
        <v>9.8093789683175711E-2</v>
      </c>
      <c r="AM40" s="176">
        <v>20.65</v>
      </c>
      <c r="AN40" s="174">
        <v>0</v>
      </c>
      <c r="AO40" s="175">
        <v>0</v>
      </c>
      <c r="AP40" s="176">
        <v>47.571428571428569</v>
      </c>
      <c r="AQ40" s="174">
        <v>0</v>
      </c>
      <c r="AR40" s="175">
        <v>0</v>
      </c>
      <c r="AS40" s="176">
        <v>285.39961241556045</v>
      </c>
      <c r="AT40" s="174">
        <v>0</v>
      </c>
      <c r="AU40" s="175">
        <v>0</v>
      </c>
      <c r="AV40" s="176">
        <v>263.98276432759872</v>
      </c>
      <c r="AW40" s="174">
        <v>0</v>
      </c>
      <c r="AX40" s="175">
        <v>0</v>
      </c>
      <c r="AY40" s="176">
        <v>348.14062576506063</v>
      </c>
      <c r="AZ40" s="174">
        <v>0</v>
      </c>
      <c r="BA40" s="175">
        <v>0</v>
      </c>
      <c r="BB40" s="176">
        <v>236.55983550503868</v>
      </c>
      <c r="BC40" s="174">
        <v>0</v>
      </c>
      <c r="BD40" s="175">
        <v>5.5328165343457678E-2</v>
      </c>
      <c r="BE40" s="176">
        <v>396.60044714255076</v>
      </c>
      <c r="BF40" s="174">
        <v>0</v>
      </c>
      <c r="BG40" s="175">
        <v>0</v>
      </c>
      <c r="BH40" s="176">
        <v>635</v>
      </c>
      <c r="BI40" s="174">
        <v>0</v>
      </c>
      <c r="BJ40" s="175">
        <v>0</v>
      </c>
      <c r="BK40" s="176">
        <v>302.56796323879615</v>
      </c>
      <c r="BL40" s="174">
        <v>0</v>
      </c>
      <c r="BM40" s="175">
        <v>0</v>
      </c>
      <c r="BN40" s="176">
        <v>66.921606185847139</v>
      </c>
      <c r="BO40" s="174">
        <v>0</v>
      </c>
      <c r="BP40" s="175">
        <v>0</v>
      </c>
      <c r="BQ40" s="176">
        <v>72.8</v>
      </c>
      <c r="BR40" s="174">
        <v>0</v>
      </c>
      <c r="BS40" s="175">
        <v>8.9874693632107337E-3</v>
      </c>
      <c r="BT40" s="176">
        <v>133.76755240697358</v>
      </c>
      <c r="BU40" s="174">
        <v>0</v>
      </c>
      <c r="BV40" s="175">
        <v>0</v>
      </c>
      <c r="BW40" s="176">
        <v>72.8</v>
      </c>
      <c r="BX40" s="174">
        <v>0</v>
      </c>
      <c r="BY40" s="175">
        <v>8.3540523476274779E-3</v>
      </c>
      <c r="BZ40" s="176">
        <v>69.603242601416298</v>
      </c>
      <c r="CA40" s="174">
        <v>0</v>
      </c>
      <c r="CB40" s="175">
        <v>0</v>
      </c>
      <c r="CC40" s="176">
        <v>72.8</v>
      </c>
      <c r="CD40" s="174">
        <v>0</v>
      </c>
      <c r="CE40" s="175">
        <v>9.4653867234252662E-2</v>
      </c>
      <c r="CF40" s="176">
        <v>122.17571860477165</v>
      </c>
      <c r="CG40" s="174">
        <v>0.13793103448275856</v>
      </c>
      <c r="CH40" s="175">
        <v>8.1924293421764452E-2</v>
      </c>
      <c r="CI40" s="176">
        <v>158.87928007239498</v>
      </c>
      <c r="CJ40" s="174">
        <v>7.8750000000000001E-2</v>
      </c>
      <c r="CK40" s="175">
        <v>2.633566536632204E-2</v>
      </c>
      <c r="CL40" s="176">
        <v>282.02093827002136</v>
      </c>
      <c r="CM40" s="174">
        <v>0.09</v>
      </c>
      <c r="CN40" s="175">
        <v>0.15669933343156603</v>
      </c>
      <c r="CO40" s="176">
        <v>158.87928007239498</v>
      </c>
      <c r="CP40" s="174">
        <v>7.8750000000000001E-2</v>
      </c>
      <c r="CQ40" s="175">
        <v>0</v>
      </c>
      <c r="CR40" s="176">
        <v>72.8</v>
      </c>
      <c r="CS40" s="174">
        <v>0</v>
      </c>
      <c r="CT40" s="175">
        <v>0.12755195432863112</v>
      </c>
      <c r="CU40" s="176">
        <v>116.63552662952226</v>
      </c>
      <c r="CV40" s="174">
        <v>0.1</v>
      </c>
      <c r="CW40" s="175">
        <v>5.5328165343457678E-2</v>
      </c>
      <c r="CX40" s="176">
        <v>380.16118697601917</v>
      </c>
      <c r="CY40" s="174">
        <v>0</v>
      </c>
      <c r="CZ40" s="175">
        <v>1.3937597033087869E-2</v>
      </c>
      <c r="DA40" s="174">
        <v>7.3316007917081918E-3</v>
      </c>
    </row>
    <row r="41" spans="3:110" outlineLevel="1">
      <c r="C41" s="165"/>
      <c r="D41" s="77" t="s">
        <v>693</v>
      </c>
      <c r="E41" s="175">
        <v>3.3420835908836537E-2</v>
      </c>
      <c r="F41" s="176">
        <v>48.458872918312821</v>
      </c>
      <c r="G41" s="174">
        <v>4.4164037854889593E-2</v>
      </c>
      <c r="H41" s="175">
        <v>0</v>
      </c>
      <c r="I41" s="176">
        <v>48.458872918312821</v>
      </c>
      <c r="J41" s="174">
        <v>0</v>
      </c>
      <c r="K41" s="175">
        <v>0.15890464240567412</v>
      </c>
      <c r="L41" s="176">
        <v>53.112846706149476</v>
      </c>
      <c r="M41" s="174">
        <v>0</v>
      </c>
      <c r="N41" s="175">
        <v>0</v>
      </c>
      <c r="O41" s="176">
        <v>39.543114653061693</v>
      </c>
      <c r="P41" s="174">
        <v>0</v>
      </c>
      <c r="Q41" s="175">
        <v>0.10435905356388926</v>
      </c>
      <c r="R41" s="176">
        <v>38.798423357110316</v>
      </c>
      <c r="S41" s="174">
        <v>0</v>
      </c>
      <c r="T41" s="175">
        <v>6.769650987682857E-2</v>
      </c>
      <c r="U41" s="176">
        <v>48.516431143072076</v>
      </c>
      <c r="V41" s="174">
        <v>0</v>
      </c>
      <c r="W41" s="175">
        <v>0</v>
      </c>
      <c r="X41" s="176">
        <v>36.625756330721408</v>
      </c>
      <c r="Y41" s="174">
        <v>0</v>
      </c>
      <c r="Z41" s="175">
        <v>0</v>
      </c>
      <c r="AA41" s="176">
        <v>37.404809706710566</v>
      </c>
      <c r="AB41" s="174">
        <v>0</v>
      </c>
      <c r="AC41" s="175">
        <v>5.6956974349388151E-2</v>
      </c>
      <c r="AD41" s="176">
        <v>55.915647292822079</v>
      </c>
      <c r="AE41" s="174">
        <v>0</v>
      </c>
      <c r="AF41" s="175">
        <v>9.8093789683175711E-2</v>
      </c>
      <c r="AG41" s="176">
        <v>18.803796985166329</v>
      </c>
      <c r="AH41" s="174">
        <v>0</v>
      </c>
      <c r="AI41" s="175">
        <v>0</v>
      </c>
      <c r="AJ41" s="176">
        <v>45.477154593280503</v>
      </c>
      <c r="AK41" s="174">
        <v>0</v>
      </c>
      <c r="AL41" s="175">
        <v>0.20044205617544056</v>
      </c>
      <c r="AM41" s="176">
        <v>20.65</v>
      </c>
      <c r="AN41" s="174">
        <v>0</v>
      </c>
      <c r="AO41" s="175">
        <v>0</v>
      </c>
      <c r="AP41" s="176">
        <v>47.571428571428569</v>
      </c>
      <c r="AQ41" s="174">
        <v>0</v>
      </c>
      <c r="AR41" s="175">
        <v>0</v>
      </c>
      <c r="AS41" s="176">
        <v>285.39961241556045</v>
      </c>
      <c r="AT41" s="174">
        <v>0</v>
      </c>
      <c r="AU41" s="175">
        <v>0</v>
      </c>
      <c r="AV41" s="176">
        <v>263.98276432759872</v>
      </c>
      <c r="AW41" s="174">
        <v>0</v>
      </c>
      <c r="AX41" s="175">
        <v>0</v>
      </c>
      <c r="AY41" s="176">
        <v>348.14062576506063</v>
      </c>
      <c r="AZ41" s="174">
        <v>0</v>
      </c>
      <c r="BA41" s="175">
        <v>0</v>
      </c>
      <c r="BB41" s="176">
        <v>236.55983550503868</v>
      </c>
      <c r="BC41" s="174">
        <v>0</v>
      </c>
      <c r="BD41" s="175">
        <v>0</v>
      </c>
      <c r="BE41" s="176">
        <v>76.641550669216073</v>
      </c>
      <c r="BF41" s="174">
        <v>0</v>
      </c>
      <c r="BG41" s="175">
        <v>0</v>
      </c>
      <c r="BH41" s="176">
        <v>635</v>
      </c>
      <c r="BI41" s="174">
        <v>0</v>
      </c>
      <c r="BJ41" s="175">
        <v>0</v>
      </c>
      <c r="BK41" s="176">
        <v>302.56796323879615</v>
      </c>
      <c r="BL41" s="174">
        <v>0</v>
      </c>
      <c r="BM41" s="175">
        <v>0</v>
      </c>
      <c r="BN41" s="176">
        <v>66.921606185847139</v>
      </c>
      <c r="BO41" s="174">
        <v>0</v>
      </c>
      <c r="BP41" s="175">
        <v>0</v>
      </c>
      <c r="BQ41" s="176">
        <v>72.8</v>
      </c>
      <c r="BR41" s="174">
        <v>0</v>
      </c>
      <c r="BS41" s="175">
        <v>0</v>
      </c>
      <c r="BT41" s="176">
        <v>66.921606103675003</v>
      </c>
      <c r="BU41" s="174">
        <v>0</v>
      </c>
      <c r="BV41" s="175">
        <v>0</v>
      </c>
      <c r="BW41" s="176">
        <v>72.8</v>
      </c>
      <c r="BX41" s="174">
        <v>0</v>
      </c>
      <c r="BY41" s="175">
        <v>0</v>
      </c>
      <c r="BZ41" s="176">
        <v>66.921606054785229</v>
      </c>
      <c r="CA41" s="174">
        <v>0</v>
      </c>
      <c r="CB41" s="175">
        <v>0</v>
      </c>
      <c r="CC41" s="176">
        <v>72.8</v>
      </c>
      <c r="CD41" s="174">
        <v>0</v>
      </c>
      <c r="CE41" s="175">
        <v>0</v>
      </c>
      <c r="CF41" s="176">
        <v>122.17571860477165</v>
      </c>
      <c r="CG41" s="174">
        <v>0</v>
      </c>
      <c r="CH41" s="175">
        <v>0</v>
      </c>
      <c r="CI41" s="176">
        <v>91.337090567862987</v>
      </c>
      <c r="CJ41" s="174">
        <v>0</v>
      </c>
      <c r="CK41" s="175">
        <v>0</v>
      </c>
      <c r="CL41" s="176">
        <v>192</v>
      </c>
      <c r="CM41" s="174">
        <v>0</v>
      </c>
      <c r="CN41" s="175">
        <v>0</v>
      </c>
      <c r="CO41" s="176">
        <v>114.1</v>
      </c>
      <c r="CP41" s="174">
        <v>0</v>
      </c>
      <c r="CQ41" s="175">
        <v>0</v>
      </c>
      <c r="CR41" s="176">
        <v>72.8</v>
      </c>
      <c r="CS41" s="174">
        <v>0</v>
      </c>
      <c r="CT41" s="175">
        <v>0</v>
      </c>
      <c r="CU41" s="176">
        <v>89.5</v>
      </c>
      <c r="CV41" s="174">
        <v>0</v>
      </c>
      <c r="CW41" s="175">
        <v>0</v>
      </c>
      <c r="CX41" s="176">
        <v>380.16118697601917</v>
      </c>
      <c r="CY41" s="174">
        <v>0</v>
      </c>
      <c r="CZ41" s="175">
        <v>2.6735638562001753E-2</v>
      </c>
      <c r="DA41" s="174">
        <v>9.4324880444797204E-4</v>
      </c>
    </row>
    <row r="42" spans="3:110" outlineLevel="1">
      <c r="C42" s="165"/>
      <c r="D42" s="77" t="s">
        <v>686</v>
      </c>
      <c r="E42" s="175">
        <v>0.24799399329024166</v>
      </c>
      <c r="F42" s="176">
        <v>48.458872918312821</v>
      </c>
      <c r="G42" s="174">
        <v>0</v>
      </c>
      <c r="H42" s="175">
        <v>0</v>
      </c>
      <c r="I42" s="176">
        <v>48.458872918312821</v>
      </c>
      <c r="J42" s="174">
        <v>0</v>
      </c>
      <c r="K42" s="175">
        <v>3.2896102895063575E-2</v>
      </c>
      <c r="L42" s="176">
        <v>53.112846706149476</v>
      </c>
      <c r="M42" s="174">
        <v>0.2</v>
      </c>
      <c r="N42" s="175">
        <v>0</v>
      </c>
      <c r="O42" s="176">
        <v>39.543114653061693</v>
      </c>
      <c r="P42" s="174">
        <v>0</v>
      </c>
      <c r="Q42" s="175">
        <v>9.5892178698310945E-2</v>
      </c>
      <c r="R42" s="176">
        <v>38.798423357110316</v>
      </c>
      <c r="S42" s="174">
        <v>0.02</v>
      </c>
      <c r="T42" s="175">
        <v>9.622616938574037E-2</v>
      </c>
      <c r="U42" s="176">
        <v>48.516431143072076</v>
      </c>
      <c r="V42" s="174">
        <v>0.15070222222222221</v>
      </c>
      <c r="W42" s="175">
        <v>0</v>
      </c>
      <c r="X42" s="176">
        <v>36.625756330721408</v>
      </c>
      <c r="Y42" s="174">
        <v>0</v>
      </c>
      <c r="Z42" s="175">
        <v>0.15625502739088395</v>
      </c>
      <c r="AA42" s="176">
        <v>82.213419500091447</v>
      </c>
      <c r="AB42" s="174">
        <v>0</v>
      </c>
      <c r="AC42" s="175">
        <v>0.12419848820957353</v>
      </c>
      <c r="AD42" s="176">
        <v>55.915647292822079</v>
      </c>
      <c r="AE42" s="174">
        <v>0.09</v>
      </c>
      <c r="AF42" s="175">
        <v>0.26706803877895974</v>
      </c>
      <c r="AG42" s="176">
        <v>20.7</v>
      </c>
      <c r="AH42" s="174">
        <v>0.09</v>
      </c>
      <c r="AI42" s="175">
        <v>0.34342750513858766</v>
      </c>
      <c r="AJ42" s="176">
        <v>45.477154593280503</v>
      </c>
      <c r="AK42" s="174">
        <v>0.09</v>
      </c>
      <c r="AL42" s="175">
        <v>3.9776400000000003E-2</v>
      </c>
      <c r="AM42" s="176">
        <v>20.65</v>
      </c>
      <c r="AN42" s="174">
        <v>0.09</v>
      </c>
      <c r="AO42" s="175">
        <v>0.19912987854666572</v>
      </c>
      <c r="AP42" s="176">
        <v>71.818181818181813</v>
      </c>
      <c r="AQ42" s="174">
        <v>0</v>
      </c>
      <c r="AR42" s="175">
        <v>0.32673941338898632</v>
      </c>
      <c r="AS42" s="176">
        <v>315.82100678014564</v>
      </c>
      <c r="AT42" s="174">
        <v>0</v>
      </c>
      <c r="AU42" s="175">
        <v>0.54440349423039924</v>
      </c>
      <c r="AV42" s="176">
        <v>308.45292686629477</v>
      </c>
      <c r="AW42" s="174">
        <v>0</v>
      </c>
      <c r="AX42" s="175">
        <v>0.54495854361562057</v>
      </c>
      <c r="AY42" s="176">
        <v>348.14062576506063</v>
      </c>
      <c r="AZ42" s="174">
        <v>0</v>
      </c>
      <c r="BA42" s="175">
        <v>0.56659064901887846</v>
      </c>
      <c r="BB42" s="176">
        <v>236.55983550503868</v>
      </c>
      <c r="BC42" s="174">
        <v>6.7500000000000004E-2</v>
      </c>
      <c r="BD42" s="175">
        <v>8.6396165783270015E-2</v>
      </c>
      <c r="BE42" s="176">
        <v>396.60044714255076</v>
      </c>
      <c r="BF42" s="174">
        <v>0</v>
      </c>
      <c r="BG42" s="175">
        <v>0.17297102678850634</v>
      </c>
      <c r="BH42" s="176">
        <v>896.19875881840198</v>
      </c>
      <c r="BI42" s="174">
        <v>1.0999999999999999E-2</v>
      </c>
      <c r="BJ42" s="175">
        <v>0.18443511564625598</v>
      </c>
      <c r="BK42" s="176">
        <v>605.13592647759231</v>
      </c>
      <c r="BL42" s="174">
        <v>1.0999999999999999E-2</v>
      </c>
      <c r="BM42" s="175">
        <v>0</v>
      </c>
      <c r="BN42" s="176">
        <v>66.921606185847139</v>
      </c>
      <c r="BO42" s="174">
        <v>0</v>
      </c>
      <c r="BP42" s="175">
        <v>0.25409804918673828</v>
      </c>
      <c r="BQ42" s="176">
        <v>158.55157979201607</v>
      </c>
      <c r="BR42" s="174">
        <v>0.09</v>
      </c>
      <c r="BS42" s="175">
        <v>9.1086626575961879E-2</v>
      </c>
      <c r="BT42" s="176">
        <v>133.76755240697358</v>
      </c>
      <c r="BU42" s="174">
        <v>0.03</v>
      </c>
      <c r="BV42" s="175">
        <v>0.25409804918673828</v>
      </c>
      <c r="BW42" s="176">
        <v>158.55157979201607</v>
      </c>
      <c r="BX42" s="174">
        <v>0.09</v>
      </c>
      <c r="BY42" s="175">
        <v>0</v>
      </c>
      <c r="BZ42" s="176">
        <v>66.921606054785229</v>
      </c>
      <c r="CA42" s="174">
        <v>0</v>
      </c>
      <c r="CB42" s="175">
        <v>0.25409804918673828</v>
      </c>
      <c r="CC42" s="176">
        <v>158.55157979201607</v>
      </c>
      <c r="CD42" s="174">
        <v>0.09</v>
      </c>
      <c r="CE42" s="175">
        <v>0</v>
      </c>
      <c r="CF42" s="176">
        <v>122.17571860477165</v>
      </c>
      <c r="CG42" s="174">
        <v>0</v>
      </c>
      <c r="CH42" s="175">
        <v>9.4663240009801572E-2</v>
      </c>
      <c r="CI42" s="176">
        <v>158.87928007239498</v>
      </c>
      <c r="CJ42" s="174">
        <v>0</v>
      </c>
      <c r="CK42" s="175">
        <v>0.1172788552481302</v>
      </c>
      <c r="CL42" s="176">
        <v>282.02093827002136</v>
      </c>
      <c r="CM42" s="174">
        <v>0</v>
      </c>
      <c r="CN42" s="175">
        <v>1.9888200000000002E-2</v>
      </c>
      <c r="CO42" s="176">
        <v>158.87928007239498</v>
      </c>
      <c r="CP42" s="174">
        <v>0</v>
      </c>
      <c r="CQ42" s="175">
        <v>0.25409804918673828</v>
      </c>
      <c r="CR42" s="176">
        <v>158.55157979201607</v>
      </c>
      <c r="CS42" s="174">
        <v>0.09</v>
      </c>
      <c r="CT42" s="175">
        <v>9.4095825722337018E-2</v>
      </c>
      <c r="CU42" s="176">
        <v>116.63552662952226</v>
      </c>
      <c r="CV42" s="174">
        <v>0</v>
      </c>
      <c r="CW42" s="175">
        <v>4.0294154487225183E-2</v>
      </c>
      <c r="CX42" s="176">
        <v>380.16118697601917</v>
      </c>
      <c r="CY42" s="174">
        <v>3.3333333333333335E-3</v>
      </c>
      <c r="CZ42" s="175">
        <v>0.12050866444778219</v>
      </c>
      <c r="DA42" s="174">
        <v>3.5355157557453512E-2</v>
      </c>
      <c r="DC42" s="178" t="str">
        <f>C38</f>
        <v>Food service</v>
      </c>
    </row>
    <row r="43" spans="3:110" outlineLevel="1">
      <c r="C43" s="165"/>
      <c r="D43" s="77" t="s">
        <v>687</v>
      </c>
      <c r="E43" s="175">
        <v>0</v>
      </c>
      <c r="F43" s="176">
        <v>48.458872918312821</v>
      </c>
      <c r="G43" s="174">
        <v>0</v>
      </c>
      <c r="H43" s="175">
        <v>0</v>
      </c>
      <c r="I43" s="176">
        <v>48.458872918312821</v>
      </c>
      <c r="J43" s="174">
        <v>0</v>
      </c>
      <c r="K43" s="175">
        <v>0</v>
      </c>
      <c r="L43" s="176">
        <v>42.490277364919585</v>
      </c>
      <c r="M43" s="174">
        <v>0</v>
      </c>
      <c r="N43" s="175">
        <v>0</v>
      </c>
      <c r="O43" s="176">
        <v>39.543114653061693</v>
      </c>
      <c r="P43" s="174">
        <v>0</v>
      </c>
      <c r="Q43" s="175">
        <v>0</v>
      </c>
      <c r="R43" s="176">
        <v>38.798423357110316</v>
      </c>
      <c r="S43" s="174">
        <v>0</v>
      </c>
      <c r="T43" s="175">
        <v>0</v>
      </c>
      <c r="U43" s="176">
        <v>41.204897155519689</v>
      </c>
      <c r="V43" s="174">
        <v>0</v>
      </c>
      <c r="W43" s="175">
        <v>0</v>
      </c>
      <c r="X43" s="176">
        <v>36.625756330721408</v>
      </c>
      <c r="Y43" s="174">
        <v>0</v>
      </c>
      <c r="Z43" s="175">
        <v>0</v>
      </c>
      <c r="AA43" s="176">
        <v>37.404809706710566</v>
      </c>
      <c r="AB43" s="174">
        <v>0</v>
      </c>
      <c r="AC43" s="175">
        <v>0</v>
      </c>
      <c r="AD43" s="176">
        <v>55.915647292822079</v>
      </c>
      <c r="AE43" s="174">
        <v>0</v>
      </c>
      <c r="AF43" s="175">
        <v>1.9888200000000002E-2</v>
      </c>
      <c r="AG43" s="176">
        <v>20.7</v>
      </c>
      <c r="AH43" s="174">
        <v>0</v>
      </c>
      <c r="AI43" s="175">
        <v>0</v>
      </c>
      <c r="AJ43" s="176">
        <v>45.477154593280503</v>
      </c>
      <c r="AK43" s="174">
        <v>0</v>
      </c>
      <c r="AL43" s="175">
        <v>0</v>
      </c>
      <c r="AM43" s="176">
        <v>18.803796985166329</v>
      </c>
      <c r="AN43" s="174">
        <v>0</v>
      </c>
      <c r="AO43" s="175">
        <v>0</v>
      </c>
      <c r="AP43" s="176">
        <v>47.571428571428569</v>
      </c>
      <c r="AQ43" s="174">
        <v>0</v>
      </c>
      <c r="AR43" s="175">
        <v>3.9776400000000003E-2</v>
      </c>
      <c r="AS43" s="176">
        <v>315.82100678014564</v>
      </c>
      <c r="AT43" s="174">
        <v>0</v>
      </c>
      <c r="AU43" s="175">
        <v>0</v>
      </c>
      <c r="AV43" s="176">
        <v>263.98276432759872</v>
      </c>
      <c r="AW43" s="174">
        <v>0</v>
      </c>
      <c r="AX43" s="175">
        <v>0</v>
      </c>
      <c r="AY43" s="176">
        <v>348.14062576506063</v>
      </c>
      <c r="AZ43" s="174">
        <v>0</v>
      </c>
      <c r="BA43" s="175">
        <v>0</v>
      </c>
      <c r="BB43" s="176">
        <v>236.55983550503868</v>
      </c>
      <c r="BC43" s="174">
        <v>0</v>
      </c>
      <c r="BD43" s="175">
        <v>0</v>
      </c>
      <c r="BE43" s="176">
        <v>76.641550669216073</v>
      </c>
      <c r="BF43" s="174">
        <v>0</v>
      </c>
      <c r="BG43" s="175">
        <v>0</v>
      </c>
      <c r="BH43" s="176">
        <v>635</v>
      </c>
      <c r="BI43" s="174">
        <v>0</v>
      </c>
      <c r="BJ43" s="175">
        <v>0</v>
      </c>
      <c r="BK43" s="176">
        <v>302.56796323879615</v>
      </c>
      <c r="BL43" s="174">
        <v>0</v>
      </c>
      <c r="BM43" s="175">
        <v>0</v>
      </c>
      <c r="BN43" s="176">
        <v>66.921606185847139</v>
      </c>
      <c r="BO43" s="174">
        <v>0</v>
      </c>
      <c r="BP43" s="175">
        <v>0</v>
      </c>
      <c r="BQ43" s="176">
        <v>72.8</v>
      </c>
      <c r="BR43" s="174">
        <v>0</v>
      </c>
      <c r="BS43" s="175">
        <v>0</v>
      </c>
      <c r="BT43" s="176">
        <v>66.921606103675003</v>
      </c>
      <c r="BU43" s="174">
        <v>0</v>
      </c>
      <c r="BV43" s="175">
        <v>0</v>
      </c>
      <c r="BW43" s="176">
        <v>72.8</v>
      </c>
      <c r="BX43" s="174">
        <v>0</v>
      </c>
      <c r="BY43" s="175">
        <v>0</v>
      </c>
      <c r="BZ43" s="176">
        <v>66.921606054785229</v>
      </c>
      <c r="CA43" s="174">
        <v>0</v>
      </c>
      <c r="CB43" s="175">
        <v>0</v>
      </c>
      <c r="CC43" s="176">
        <v>72.8</v>
      </c>
      <c r="CD43" s="174">
        <v>0</v>
      </c>
      <c r="CE43" s="175">
        <v>0</v>
      </c>
      <c r="CF43" s="176">
        <v>122.17571860477165</v>
      </c>
      <c r="CG43" s="174">
        <v>0</v>
      </c>
      <c r="CH43" s="175">
        <v>0</v>
      </c>
      <c r="CI43" s="176">
        <v>91.337090567862987</v>
      </c>
      <c r="CJ43" s="174">
        <v>0</v>
      </c>
      <c r="CK43" s="175">
        <v>0</v>
      </c>
      <c r="CL43" s="176">
        <v>192</v>
      </c>
      <c r="CM43" s="174">
        <v>0</v>
      </c>
      <c r="CN43" s="175">
        <v>0</v>
      </c>
      <c r="CO43" s="176">
        <v>114.1</v>
      </c>
      <c r="CP43" s="174">
        <v>0</v>
      </c>
      <c r="CQ43" s="175">
        <v>0</v>
      </c>
      <c r="CR43" s="176">
        <v>72.8</v>
      </c>
      <c r="CS43" s="174">
        <v>0</v>
      </c>
      <c r="CT43" s="175">
        <v>0</v>
      </c>
      <c r="CU43" s="176">
        <v>89.5</v>
      </c>
      <c r="CV43" s="174">
        <v>0</v>
      </c>
      <c r="CW43" s="175">
        <v>0</v>
      </c>
      <c r="CX43" s="176">
        <v>380.16118697601917</v>
      </c>
      <c r="CY43" s="174">
        <v>0</v>
      </c>
      <c r="CZ43" s="175">
        <v>4.5310037291976472E-3</v>
      </c>
      <c r="DA43" s="174">
        <v>0</v>
      </c>
      <c r="DC43" s="177">
        <f>CZ43/CZ46</f>
        <v>2.4725785470354093E-2</v>
      </c>
      <c r="DD43" s="77" t="s">
        <v>688</v>
      </c>
    </row>
    <row r="44" spans="3:110" outlineLevel="1">
      <c r="C44" s="194"/>
      <c r="D44" s="77" t="s">
        <v>689</v>
      </c>
      <c r="E44" s="175">
        <v>0</v>
      </c>
      <c r="F44" s="176">
        <v>48.458872918312821</v>
      </c>
      <c r="G44" s="174">
        <v>0</v>
      </c>
      <c r="H44" s="175">
        <v>4.6028609428465039E-2</v>
      </c>
      <c r="I44" s="176">
        <v>44.69407265226279</v>
      </c>
      <c r="J44" s="174">
        <v>0</v>
      </c>
      <c r="K44" s="175">
        <v>0</v>
      </c>
      <c r="L44" s="176">
        <v>42.490277364919585</v>
      </c>
      <c r="M44" s="174">
        <v>0</v>
      </c>
      <c r="N44" s="175">
        <v>4.5503876414692092E-2</v>
      </c>
      <c r="O44" s="176">
        <v>53.920614943048527</v>
      </c>
      <c r="P44" s="174">
        <v>0</v>
      </c>
      <c r="Q44" s="175">
        <v>0</v>
      </c>
      <c r="R44" s="176">
        <v>38.798423357110316</v>
      </c>
      <c r="S44" s="174">
        <v>0</v>
      </c>
      <c r="T44" s="175">
        <v>0</v>
      </c>
      <c r="U44" s="176">
        <v>41.204897155519689</v>
      </c>
      <c r="V44" s="174">
        <v>0</v>
      </c>
      <c r="W44" s="175">
        <v>4.5503876414692092E-2</v>
      </c>
      <c r="X44" s="176">
        <v>53.920614943048527</v>
      </c>
      <c r="Y44" s="174">
        <v>0</v>
      </c>
      <c r="Z44" s="175">
        <v>0</v>
      </c>
      <c r="AA44" s="176">
        <v>37.404809706710566</v>
      </c>
      <c r="AB44" s="174">
        <v>0</v>
      </c>
      <c r="AC44" s="175">
        <v>0</v>
      </c>
      <c r="AD44" s="176">
        <v>55.915647292822079</v>
      </c>
      <c r="AE44" s="174">
        <v>0</v>
      </c>
      <c r="AF44" s="175">
        <v>0</v>
      </c>
      <c r="AG44" s="176">
        <v>18.803796985166329</v>
      </c>
      <c r="AH44" s="174">
        <v>0</v>
      </c>
      <c r="AI44" s="175">
        <v>0</v>
      </c>
      <c r="AJ44" s="176">
        <v>45.477154593280503</v>
      </c>
      <c r="AK44" s="174">
        <v>0</v>
      </c>
      <c r="AL44" s="175">
        <v>0</v>
      </c>
      <c r="AM44" s="176">
        <v>18.803796985166329</v>
      </c>
      <c r="AN44" s="174">
        <v>0</v>
      </c>
      <c r="AO44" s="175">
        <v>0</v>
      </c>
      <c r="AP44" s="176">
        <v>47.571428571428569</v>
      </c>
      <c r="AQ44" s="174">
        <v>0</v>
      </c>
      <c r="AR44" s="175">
        <v>0</v>
      </c>
      <c r="AS44" s="176">
        <v>285.39961241556045</v>
      </c>
      <c r="AT44" s="174">
        <v>0</v>
      </c>
      <c r="AU44" s="175">
        <v>0</v>
      </c>
      <c r="AV44" s="176">
        <v>263.98276432759872</v>
      </c>
      <c r="AW44" s="174">
        <v>0</v>
      </c>
      <c r="AX44" s="175">
        <v>0</v>
      </c>
      <c r="AY44" s="176">
        <v>348.14062576506063</v>
      </c>
      <c r="AZ44" s="174">
        <v>0</v>
      </c>
      <c r="BA44" s="175">
        <v>0</v>
      </c>
      <c r="BB44" s="176">
        <v>236.55983550503868</v>
      </c>
      <c r="BC44" s="174">
        <v>0</v>
      </c>
      <c r="BD44" s="175">
        <v>0</v>
      </c>
      <c r="BE44" s="176">
        <v>76.641550669216073</v>
      </c>
      <c r="BF44" s="174">
        <v>0</v>
      </c>
      <c r="BG44" s="175">
        <v>0</v>
      </c>
      <c r="BH44" s="176">
        <v>635</v>
      </c>
      <c r="BI44" s="174">
        <v>0</v>
      </c>
      <c r="BJ44" s="175">
        <v>0</v>
      </c>
      <c r="BK44" s="176">
        <v>302.56796323879615</v>
      </c>
      <c r="BL44" s="174">
        <v>0</v>
      </c>
      <c r="BM44" s="175">
        <v>7.218294358216587E-2</v>
      </c>
      <c r="BN44" s="176">
        <v>66.921606185847139</v>
      </c>
      <c r="BO44" s="174">
        <v>0</v>
      </c>
      <c r="BP44" s="175">
        <v>0</v>
      </c>
      <c r="BQ44" s="176">
        <v>72.8</v>
      </c>
      <c r="BR44" s="174">
        <v>0</v>
      </c>
      <c r="BS44" s="175">
        <v>0</v>
      </c>
      <c r="BT44" s="176">
        <v>66.921606103675003</v>
      </c>
      <c r="BU44" s="174">
        <v>0</v>
      </c>
      <c r="BV44" s="175">
        <v>0</v>
      </c>
      <c r="BW44" s="176">
        <v>72.8</v>
      </c>
      <c r="BX44" s="174">
        <v>0</v>
      </c>
      <c r="BY44" s="175">
        <v>5.0146588222688061E-2</v>
      </c>
      <c r="BZ44" s="176">
        <v>69.603242601416298</v>
      </c>
      <c r="CA44" s="174">
        <v>0</v>
      </c>
      <c r="CB44" s="175">
        <v>0</v>
      </c>
      <c r="CC44" s="176">
        <v>72.8</v>
      </c>
      <c r="CD44" s="174">
        <v>0</v>
      </c>
      <c r="CE44" s="175">
        <v>0</v>
      </c>
      <c r="CF44" s="176">
        <v>122.17571860477165</v>
      </c>
      <c r="CG44" s="174">
        <v>0</v>
      </c>
      <c r="CH44" s="175">
        <v>0</v>
      </c>
      <c r="CI44" s="176">
        <v>91.337090567862987</v>
      </c>
      <c r="CJ44" s="174">
        <v>0</v>
      </c>
      <c r="CK44" s="175">
        <v>0</v>
      </c>
      <c r="CL44" s="176">
        <v>192</v>
      </c>
      <c r="CM44" s="174">
        <v>0</v>
      </c>
      <c r="CN44" s="175">
        <v>0</v>
      </c>
      <c r="CO44" s="176">
        <v>114.1</v>
      </c>
      <c r="CP44" s="174">
        <v>0</v>
      </c>
      <c r="CQ44" s="175">
        <v>0</v>
      </c>
      <c r="CR44" s="176">
        <v>72.8</v>
      </c>
      <c r="CS44" s="174">
        <v>0</v>
      </c>
      <c r="CT44" s="175">
        <v>0</v>
      </c>
      <c r="CU44" s="176">
        <v>89.5</v>
      </c>
      <c r="CV44" s="174">
        <v>0</v>
      </c>
      <c r="CW44" s="175">
        <v>0</v>
      </c>
      <c r="CX44" s="176">
        <v>380.16118697601917</v>
      </c>
      <c r="CY44" s="174">
        <v>0</v>
      </c>
      <c r="CZ44" s="175">
        <v>1.7537239469295474E-2</v>
      </c>
      <c r="DA44" s="174">
        <v>0</v>
      </c>
    </row>
    <row r="45" spans="3:110" outlineLevel="1">
      <c r="C45" s="194"/>
      <c r="D45" s="173" t="s">
        <v>690</v>
      </c>
      <c r="E45" s="171">
        <v>0</v>
      </c>
      <c r="F45" s="172">
        <v>0</v>
      </c>
      <c r="G45" s="170">
        <v>0</v>
      </c>
      <c r="H45" s="171">
        <v>0</v>
      </c>
      <c r="I45" s="172">
        <v>0</v>
      </c>
      <c r="J45" s="170">
        <v>0</v>
      </c>
      <c r="K45" s="171">
        <v>0</v>
      </c>
      <c r="L45" s="172">
        <v>0</v>
      </c>
      <c r="M45" s="170">
        <v>0</v>
      </c>
      <c r="N45" s="171">
        <v>0</v>
      </c>
      <c r="O45" s="172">
        <v>0</v>
      </c>
      <c r="P45" s="170">
        <v>0</v>
      </c>
      <c r="Q45" s="171">
        <v>0</v>
      </c>
      <c r="R45" s="172">
        <v>0</v>
      </c>
      <c r="S45" s="170">
        <v>0</v>
      </c>
      <c r="T45" s="171">
        <v>0</v>
      </c>
      <c r="U45" s="172">
        <v>0</v>
      </c>
      <c r="V45" s="170">
        <v>0</v>
      </c>
      <c r="W45" s="171">
        <v>0</v>
      </c>
      <c r="X45" s="172">
        <v>0</v>
      </c>
      <c r="Y45" s="170">
        <v>0</v>
      </c>
      <c r="Z45" s="171">
        <v>0</v>
      </c>
      <c r="AA45" s="172">
        <v>0</v>
      </c>
      <c r="AB45" s="170">
        <v>0</v>
      </c>
      <c r="AC45" s="171">
        <v>0</v>
      </c>
      <c r="AD45" s="172">
        <v>0</v>
      </c>
      <c r="AE45" s="170">
        <v>0</v>
      </c>
      <c r="AF45" s="171">
        <v>0</v>
      </c>
      <c r="AG45" s="172">
        <v>0</v>
      </c>
      <c r="AH45" s="170">
        <v>0</v>
      </c>
      <c r="AI45" s="171">
        <v>0</v>
      </c>
      <c r="AJ45" s="172">
        <v>0</v>
      </c>
      <c r="AK45" s="170">
        <v>0</v>
      </c>
      <c r="AL45" s="171">
        <v>0</v>
      </c>
      <c r="AM45" s="172">
        <v>0</v>
      </c>
      <c r="AN45" s="170">
        <v>0</v>
      </c>
      <c r="AO45" s="171">
        <v>0</v>
      </c>
      <c r="AP45" s="172">
        <v>0</v>
      </c>
      <c r="AQ45" s="170">
        <v>0</v>
      </c>
      <c r="AR45" s="171">
        <v>0</v>
      </c>
      <c r="AS45" s="172">
        <v>0</v>
      </c>
      <c r="AT45" s="170">
        <v>0</v>
      </c>
      <c r="AU45" s="171">
        <v>0</v>
      </c>
      <c r="AV45" s="172">
        <v>0</v>
      </c>
      <c r="AW45" s="170">
        <v>0</v>
      </c>
      <c r="AX45" s="171">
        <v>0</v>
      </c>
      <c r="AY45" s="172">
        <v>0</v>
      </c>
      <c r="AZ45" s="170">
        <v>0</v>
      </c>
      <c r="BA45" s="171">
        <v>0</v>
      </c>
      <c r="BB45" s="172">
        <v>0</v>
      </c>
      <c r="BC45" s="170">
        <v>0</v>
      </c>
      <c r="BD45" s="171">
        <v>0</v>
      </c>
      <c r="BE45" s="172">
        <v>0</v>
      </c>
      <c r="BF45" s="170">
        <v>0</v>
      </c>
      <c r="BG45" s="171">
        <v>0</v>
      </c>
      <c r="BH45" s="172">
        <v>0</v>
      </c>
      <c r="BI45" s="170">
        <v>0</v>
      </c>
      <c r="BJ45" s="171">
        <v>0</v>
      </c>
      <c r="BK45" s="172">
        <v>0</v>
      </c>
      <c r="BL45" s="170">
        <v>0</v>
      </c>
      <c r="BM45" s="171">
        <v>0</v>
      </c>
      <c r="BN45" s="172">
        <v>0</v>
      </c>
      <c r="BO45" s="170">
        <v>0</v>
      </c>
      <c r="BP45" s="171">
        <v>0</v>
      </c>
      <c r="BQ45" s="172">
        <v>0</v>
      </c>
      <c r="BR45" s="170">
        <v>0</v>
      </c>
      <c r="BS45" s="171">
        <v>0</v>
      </c>
      <c r="BT45" s="172">
        <v>0</v>
      </c>
      <c r="BU45" s="170">
        <v>0</v>
      </c>
      <c r="BV45" s="171">
        <v>0</v>
      </c>
      <c r="BW45" s="172">
        <v>0</v>
      </c>
      <c r="BX45" s="170">
        <v>0</v>
      </c>
      <c r="BY45" s="171">
        <v>0</v>
      </c>
      <c r="BZ45" s="172">
        <v>0</v>
      </c>
      <c r="CA45" s="170">
        <v>0</v>
      </c>
      <c r="CB45" s="171">
        <v>0</v>
      </c>
      <c r="CC45" s="172">
        <v>0</v>
      </c>
      <c r="CD45" s="170">
        <v>0</v>
      </c>
      <c r="CE45" s="171">
        <v>0</v>
      </c>
      <c r="CF45" s="172">
        <v>0</v>
      </c>
      <c r="CG45" s="170">
        <v>0</v>
      </c>
      <c r="CH45" s="171">
        <v>0</v>
      </c>
      <c r="CI45" s="172">
        <v>0</v>
      </c>
      <c r="CJ45" s="170">
        <v>0</v>
      </c>
      <c r="CK45" s="171">
        <v>0</v>
      </c>
      <c r="CL45" s="172">
        <v>0</v>
      </c>
      <c r="CM45" s="170">
        <v>0</v>
      </c>
      <c r="CN45" s="171">
        <v>0</v>
      </c>
      <c r="CO45" s="172">
        <v>0</v>
      </c>
      <c r="CP45" s="170">
        <v>0</v>
      </c>
      <c r="CQ45" s="171">
        <v>0</v>
      </c>
      <c r="CR45" s="172">
        <v>0</v>
      </c>
      <c r="CS45" s="170">
        <v>0</v>
      </c>
      <c r="CT45" s="171">
        <v>0</v>
      </c>
      <c r="CU45" s="172">
        <v>0</v>
      </c>
      <c r="CV45" s="170">
        <v>0</v>
      </c>
      <c r="CW45" s="171">
        <v>0</v>
      </c>
      <c r="CX45" s="172">
        <v>0</v>
      </c>
      <c r="CY45" s="170">
        <v>0</v>
      </c>
      <c r="CZ45" s="171">
        <v>0</v>
      </c>
      <c r="DA45" s="170">
        <v>0</v>
      </c>
    </row>
    <row r="46" spans="3:110">
      <c r="C46" s="169"/>
      <c r="D46" s="150" t="s">
        <v>691</v>
      </c>
      <c r="E46" s="167">
        <v>0.28141482919907818</v>
      </c>
      <c r="F46" s="168"/>
      <c r="G46" s="166">
        <v>4.4164037854889593E-2</v>
      </c>
      <c r="H46" s="167">
        <v>4.6028609428465039E-2</v>
      </c>
      <c r="I46" s="168"/>
      <c r="J46" s="166">
        <v>0</v>
      </c>
      <c r="K46" s="167">
        <v>0.19180074530073771</v>
      </c>
      <c r="L46" s="168"/>
      <c r="M46" s="166">
        <v>0.2</v>
      </c>
      <c r="N46" s="167">
        <v>4.5503876414692092E-2</v>
      </c>
      <c r="O46" s="168"/>
      <c r="P46" s="166">
        <v>0</v>
      </c>
      <c r="Q46" s="167">
        <v>0.20025123226220021</v>
      </c>
      <c r="R46" s="168"/>
      <c r="S46" s="166">
        <v>0.02</v>
      </c>
      <c r="T46" s="167">
        <v>0.16392267926256893</v>
      </c>
      <c r="U46" s="168"/>
      <c r="V46" s="166">
        <v>0.15070222222222221</v>
      </c>
      <c r="W46" s="167">
        <v>4.5503876414692092E-2</v>
      </c>
      <c r="X46" s="168"/>
      <c r="Y46" s="166">
        <v>0</v>
      </c>
      <c r="Z46" s="167">
        <v>0.15625502739088395</v>
      </c>
      <c r="AA46" s="168"/>
      <c r="AB46" s="166">
        <v>0</v>
      </c>
      <c r="AC46" s="167">
        <v>0.1811554625589617</v>
      </c>
      <c r="AD46" s="168"/>
      <c r="AE46" s="166">
        <v>0.09</v>
      </c>
      <c r="AF46" s="167">
        <v>0.38505002846213549</v>
      </c>
      <c r="AG46" s="168"/>
      <c r="AH46" s="166">
        <v>0.09</v>
      </c>
      <c r="AI46" s="167">
        <v>0.34342750513858766</v>
      </c>
      <c r="AJ46" s="168"/>
      <c r="AK46" s="166">
        <v>0.09</v>
      </c>
      <c r="AL46" s="167">
        <v>0.33831224585861625</v>
      </c>
      <c r="AM46" s="168"/>
      <c r="AN46" s="166">
        <v>0.09</v>
      </c>
      <c r="AO46" s="167">
        <v>0.19912987854666572</v>
      </c>
      <c r="AP46" s="168"/>
      <c r="AQ46" s="166">
        <v>0</v>
      </c>
      <c r="AR46" s="167">
        <v>0.36651581338898631</v>
      </c>
      <c r="AS46" s="168"/>
      <c r="AT46" s="166">
        <v>0</v>
      </c>
      <c r="AU46" s="167">
        <v>0.54440349423039924</v>
      </c>
      <c r="AV46" s="168"/>
      <c r="AW46" s="166">
        <v>0</v>
      </c>
      <c r="AX46" s="167">
        <v>0.54495854361562057</v>
      </c>
      <c r="AY46" s="168"/>
      <c r="AZ46" s="166">
        <v>0</v>
      </c>
      <c r="BA46" s="167">
        <v>0.56659064901887846</v>
      </c>
      <c r="BB46" s="168"/>
      <c r="BC46" s="166">
        <v>6.7500000000000004E-2</v>
      </c>
      <c r="BD46" s="167">
        <v>0.14172433112672769</v>
      </c>
      <c r="BE46" s="168"/>
      <c r="BF46" s="166">
        <v>0</v>
      </c>
      <c r="BG46" s="167">
        <v>0.17297102678850634</v>
      </c>
      <c r="BH46" s="168"/>
      <c r="BI46" s="166">
        <v>1.0999999999999999E-2</v>
      </c>
      <c r="BJ46" s="167">
        <v>0.18443511564625598</v>
      </c>
      <c r="BK46" s="168"/>
      <c r="BL46" s="166">
        <v>1.0999999999999999E-2</v>
      </c>
      <c r="BM46" s="167">
        <v>7.218294358216587E-2</v>
      </c>
      <c r="BN46" s="168"/>
      <c r="BO46" s="166">
        <v>0</v>
      </c>
      <c r="BP46" s="167">
        <v>0.25409804918673828</v>
      </c>
      <c r="BQ46" s="168"/>
      <c r="BR46" s="166">
        <v>0.09</v>
      </c>
      <c r="BS46" s="167">
        <v>0.10007409593917262</v>
      </c>
      <c r="BT46" s="168"/>
      <c r="BU46" s="166">
        <v>0.03</v>
      </c>
      <c r="BV46" s="167">
        <v>0.25409804918673828</v>
      </c>
      <c r="BW46" s="168"/>
      <c r="BX46" s="166">
        <v>0.09</v>
      </c>
      <c r="BY46" s="167">
        <v>5.8500640570315537E-2</v>
      </c>
      <c r="BZ46" s="168"/>
      <c r="CA46" s="166">
        <v>0</v>
      </c>
      <c r="CB46" s="167">
        <v>0.25409804918673828</v>
      </c>
      <c r="CC46" s="168"/>
      <c r="CD46" s="166">
        <v>0.09</v>
      </c>
      <c r="CE46" s="167">
        <v>9.4653867234252662E-2</v>
      </c>
      <c r="CF46" s="168"/>
      <c r="CG46" s="166">
        <v>0.13793103448275856</v>
      </c>
      <c r="CH46" s="167">
        <v>0.17658753343156602</v>
      </c>
      <c r="CI46" s="168"/>
      <c r="CJ46" s="166">
        <v>7.8750000000000001E-2</v>
      </c>
      <c r="CK46" s="167">
        <v>0.14361452061445223</v>
      </c>
      <c r="CL46" s="168"/>
      <c r="CM46" s="166">
        <v>0.09</v>
      </c>
      <c r="CN46" s="167">
        <v>0.17658753343156602</v>
      </c>
      <c r="CO46" s="168"/>
      <c r="CP46" s="166">
        <v>7.8750000000000001E-2</v>
      </c>
      <c r="CQ46" s="167">
        <v>0.25409804918673828</v>
      </c>
      <c r="CR46" s="168"/>
      <c r="CS46" s="166">
        <v>0.09</v>
      </c>
      <c r="CT46" s="167">
        <v>0.22164778005096814</v>
      </c>
      <c r="CU46" s="168"/>
      <c r="CV46" s="166">
        <v>0.1</v>
      </c>
      <c r="CW46" s="167">
        <v>9.5622319830682867E-2</v>
      </c>
      <c r="CX46" s="168"/>
      <c r="CY46" s="166">
        <v>3.3333333333333335E-3</v>
      </c>
      <c r="CZ46" s="167">
        <v>0.18325014324136493</v>
      </c>
      <c r="DA46" s="166">
        <v>4.3630007153609679E-2</v>
      </c>
    </row>
    <row r="47" spans="3:110" outlineLevel="1">
      <c r="C47" s="165"/>
      <c r="E47" s="163" t="s">
        <v>681</v>
      </c>
      <c r="F47" s="164"/>
      <c r="G47" s="162" t="s">
        <v>681</v>
      </c>
      <c r="H47" s="163" t="s">
        <v>681</v>
      </c>
      <c r="I47" s="164"/>
      <c r="J47" s="162" t="s">
        <v>681</v>
      </c>
      <c r="K47" s="163" t="s">
        <v>681</v>
      </c>
      <c r="L47" s="164"/>
      <c r="M47" s="162" t="s">
        <v>681</v>
      </c>
      <c r="N47" s="163" t="s">
        <v>681</v>
      </c>
      <c r="O47" s="164"/>
      <c r="P47" s="162" t="s">
        <v>681</v>
      </c>
      <c r="Q47" s="163" t="s">
        <v>681</v>
      </c>
      <c r="R47" s="164"/>
      <c r="S47" s="162" t="s">
        <v>681</v>
      </c>
      <c r="T47" s="163" t="s">
        <v>681</v>
      </c>
      <c r="U47" s="164"/>
      <c r="V47" s="162" t="s">
        <v>681</v>
      </c>
      <c r="W47" s="163" t="s">
        <v>681</v>
      </c>
      <c r="X47" s="164"/>
      <c r="Y47" s="162" t="s">
        <v>681</v>
      </c>
      <c r="Z47" s="163" t="s">
        <v>681</v>
      </c>
      <c r="AA47" s="164"/>
      <c r="AB47" s="162" t="s">
        <v>681</v>
      </c>
      <c r="AC47" s="163" t="s">
        <v>681</v>
      </c>
      <c r="AD47" s="164"/>
      <c r="AE47" s="162" t="s">
        <v>681</v>
      </c>
      <c r="AF47" s="163" t="s">
        <v>681</v>
      </c>
      <c r="AG47" s="164"/>
      <c r="AH47" s="162" t="s">
        <v>681</v>
      </c>
      <c r="AI47" s="163" t="s">
        <v>681</v>
      </c>
      <c r="AJ47" s="164"/>
      <c r="AK47" s="162" t="s">
        <v>681</v>
      </c>
      <c r="AL47" s="163" t="s">
        <v>681</v>
      </c>
      <c r="AM47" s="164"/>
      <c r="AN47" s="162" t="s">
        <v>681</v>
      </c>
      <c r="AO47" s="163" t="s">
        <v>681</v>
      </c>
      <c r="AP47" s="164"/>
      <c r="AQ47" s="162" t="s">
        <v>681</v>
      </c>
      <c r="AR47" s="163" t="s">
        <v>681</v>
      </c>
      <c r="AS47" s="164"/>
      <c r="AT47" s="162" t="s">
        <v>681</v>
      </c>
      <c r="AU47" s="163" t="s">
        <v>681</v>
      </c>
      <c r="AV47" s="164"/>
      <c r="AW47" s="162" t="s">
        <v>681</v>
      </c>
      <c r="AX47" s="163" t="s">
        <v>681</v>
      </c>
      <c r="AY47" s="164"/>
      <c r="AZ47" s="162" t="s">
        <v>681</v>
      </c>
      <c r="BA47" s="163" t="s">
        <v>681</v>
      </c>
      <c r="BB47" s="164"/>
      <c r="BC47" s="162" t="s">
        <v>681</v>
      </c>
      <c r="BD47" s="163" t="s">
        <v>681</v>
      </c>
      <c r="BE47" s="164"/>
      <c r="BF47" s="162" t="s">
        <v>681</v>
      </c>
      <c r="BG47" s="163" t="s">
        <v>681</v>
      </c>
      <c r="BH47" s="164"/>
      <c r="BI47" s="162" t="s">
        <v>681</v>
      </c>
      <c r="BJ47" s="163" t="s">
        <v>681</v>
      </c>
      <c r="BK47" s="164"/>
      <c r="BL47" s="162" t="s">
        <v>681</v>
      </c>
      <c r="BM47" s="163" t="s">
        <v>681</v>
      </c>
      <c r="BN47" s="164"/>
      <c r="BO47" s="162" t="s">
        <v>681</v>
      </c>
      <c r="BP47" s="163" t="s">
        <v>681</v>
      </c>
      <c r="BQ47" s="164"/>
      <c r="BR47" s="162" t="s">
        <v>681</v>
      </c>
      <c r="BS47" s="163" t="s">
        <v>681</v>
      </c>
      <c r="BT47" s="164"/>
      <c r="BU47" s="162" t="s">
        <v>681</v>
      </c>
      <c r="BV47" s="163" t="s">
        <v>681</v>
      </c>
      <c r="BW47" s="164"/>
      <c r="BX47" s="162" t="s">
        <v>681</v>
      </c>
      <c r="BY47" s="163" t="s">
        <v>681</v>
      </c>
      <c r="BZ47" s="164"/>
      <c r="CA47" s="162" t="s">
        <v>681</v>
      </c>
      <c r="CB47" s="163" t="s">
        <v>681</v>
      </c>
      <c r="CC47" s="164"/>
      <c r="CD47" s="162" t="s">
        <v>681</v>
      </c>
      <c r="CE47" s="163" t="s">
        <v>681</v>
      </c>
      <c r="CF47" s="164"/>
      <c r="CG47" s="162" t="s">
        <v>681</v>
      </c>
      <c r="CH47" s="163" t="s">
        <v>681</v>
      </c>
      <c r="CI47" s="164"/>
      <c r="CJ47" s="162" t="s">
        <v>681</v>
      </c>
      <c r="CK47" s="163" t="s">
        <v>681</v>
      </c>
      <c r="CL47" s="164"/>
      <c r="CM47" s="162" t="s">
        <v>681</v>
      </c>
      <c r="CN47" s="163" t="s">
        <v>681</v>
      </c>
      <c r="CO47" s="164"/>
      <c r="CP47" s="162" t="s">
        <v>681</v>
      </c>
      <c r="CQ47" s="163" t="s">
        <v>681</v>
      </c>
      <c r="CR47" s="164"/>
      <c r="CS47" s="162" t="s">
        <v>681</v>
      </c>
      <c r="CT47" s="163" t="s">
        <v>681</v>
      </c>
      <c r="CU47" s="164"/>
      <c r="CV47" s="162" t="s">
        <v>681</v>
      </c>
      <c r="CW47" s="163" t="s">
        <v>681</v>
      </c>
      <c r="CX47" s="164"/>
      <c r="CY47" s="162" t="s">
        <v>681</v>
      </c>
      <c r="CZ47" s="163"/>
      <c r="DA47" s="162"/>
    </row>
    <row r="48" spans="3:110">
      <c r="C48" s="183" t="str">
        <f>[3]OVERVIEW!$B$178</f>
        <v>Retail</v>
      </c>
      <c r="D48" s="138" t="s">
        <v>680</v>
      </c>
      <c r="E48" s="181">
        <v>0.97152511697880084</v>
      </c>
      <c r="F48" s="182">
        <v>50.697896749521988</v>
      </c>
      <c r="G48" s="180" t="s">
        <v>681</v>
      </c>
      <c r="H48" s="181">
        <v>0.98922519691670974</v>
      </c>
      <c r="I48" s="182">
        <v>44.69407265226279</v>
      </c>
      <c r="J48" s="180" t="s">
        <v>681</v>
      </c>
      <c r="K48" s="181">
        <v>0.94629957660532704</v>
      </c>
      <c r="L48" s="182">
        <v>53.112846706149476</v>
      </c>
      <c r="M48" s="180" t="s">
        <v>681</v>
      </c>
      <c r="N48" s="181">
        <v>0.99134920650925884</v>
      </c>
      <c r="O48" s="182">
        <v>53.920614943048527</v>
      </c>
      <c r="P48" s="180" t="s">
        <v>681</v>
      </c>
      <c r="Q48" s="181">
        <v>0.92975292832533585</v>
      </c>
      <c r="R48" s="182">
        <v>38.798423357110316</v>
      </c>
      <c r="S48" s="180" t="s">
        <v>681</v>
      </c>
      <c r="T48" s="181">
        <v>0.93775771397949315</v>
      </c>
      <c r="U48" s="182">
        <v>48.516431143072076</v>
      </c>
      <c r="V48" s="180" t="s">
        <v>681</v>
      </c>
      <c r="W48" s="181">
        <v>0.99134920650925884</v>
      </c>
      <c r="X48" s="182">
        <v>47.812654692176451</v>
      </c>
      <c r="Y48" s="180" t="s">
        <v>681</v>
      </c>
      <c r="Z48" s="181">
        <v>0.99582287204715869</v>
      </c>
      <c r="AA48" s="182">
        <v>82.213419500091447</v>
      </c>
      <c r="AB48" s="180" t="s">
        <v>681</v>
      </c>
      <c r="AC48" s="181">
        <v>0.97404870625513718</v>
      </c>
      <c r="AD48" s="182">
        <v>55.915647292822079</v>
      </c>
      <c r="AE48" s="180" t="s">
        <v>681</v>
      </c>
      <c r="AF48" s="181">
        <v>0.91148671685589799</v>
      </c>
      <c r="AG48" s="182">
        <v>20.7</v>
      </c>
      <c r="AH48" s="180" t="s">
        <v>681</v>
      </c>
      <c r="AI48" s="181">
        <v>0.94101738053511086</v>
      </c>
      <c r="AJ48" s="182">
        <v>45.477154593280503</v>
      </c>
      <c r="AK48" s="180" t="s">
        <v>681</v>
      </c>
      <c r="AL48" s="181">
        <v>0.94046755739873944</v>
      </c>
      <c r="AM48" s="182">
        <v>20.65</v>
      </c>
      <c r="AN48" s="180" t="s">
        <v>681</v>
      </c>
      <c r="AO48" s="181">
        <v>0.99701323208938963</v>
      </c>
      <c r="AP48" s="182">
        <v>71.818181818181813</v>
      </c>
      <c r="AQ48" s="180" t="s">
        <v>681</v>
      </c>
      <c r="AR48" s="181">
        <v>0.96364994880842758</v>
      </c>
      <c r="AS48" s="182">
        <v>315.82100678014564</v>
      </c>
      <c r="AT48" s="180" t="s">
        <v>681</v>
      </c>
      <c r="AU48" s="181">
        <v>0.99313276207102386</v>
      </c>
      <c r="AV48" s="182">
        <v>308.45292686629477</v>
      </c>
      <c r="AW48" s="180" t="s">
        <v>681</v>
      </c>
      <c r="AX48" s="181">
        <v>0.9965308752446751</v>
      </c>
      <c r="AY48" s="182">
        <v>348.14062576506063</v>
      </c>
      <c r="AZ48" s="180" t="s">
        <v>681</v>
      </c>
      <c r="BA48" s="181">
        <v>0.9965308752446751</v>
      </c>
      <c r="BB48" s="182">
        <v>236.55983550503868</v>
      </c>
      <c r="BC48" s="180" t="s">
        <v>681</v>
      </c>
      <c r="BD48" s="181">
        <v>0.9710427601340863</v>
      </c>
      <c r="BE48" s="182">
        <v>396.60044714255076</v>
      </c>
      <c r="BF48" s="180" t="s">
        <v>681</v>
      </c>
      <c r="BG48" s="181">
        <v>0.99228285605957689</v>
      </c>
      <c r="BH48" s="182">
        <v>896.19875881840198</v>
      </c>
      <c r="BI48" s="180" t="s">
        <v>681</v>
      </c>
      <c r="BJ48" s="181">
        <v>0.98453993604967294</v>
      </c>
      <c r="BK48" s="182">
        <v>605.13592647759231</v>
      </c>
      <c r="BL48" s="180" t="s">
        <v>681</v>
      </c>
      <c r="BM48" s="181">
        <v>0.99165497070950959</v>
      </c>
      <c r="BN48" s="182">
        <v>66.921606185847139</v>
      </c>
      <c r="BO48" s="180" t="s">
        <v>681</v>
      </c>
      <c r="BP48" s="181">
        <v>0.98245092914179688</v>
      </c>
      <c r="BQ48" s="182">
        <v>158.55157979201607</v>
      </c>
      <c r="BR48" s="180" t="s">
        <v>681</v>
      </c>
      <c r="BS48" s="181">
        <v>0.98811495472192779</v>
      </c>
      <c r="BT48" s="182">
        <v>133.76755240697358</v>
      </c>
      <c r="BU48" s="180" t="s">
        <v>681</v>
      </c>
      <c r="BV48" s="181">
        <v>0.98386693553682969</v>
      </c>
      <c r="BW48" s="182">
        <v>158.55157979201607</v>
      </c>
      <c r="BX48" s="180" t="s">
        <v>681</v>
      </c>
      <c r="BY48" s="181">
        <v>0.99625699149336588</v>
      </c>
      <c r="BZ48" s="182">
        <v>69.603242601416298</v>
      </c>
      <c r="CA48" s="180" t="s">
        <v>681</v>
      </c>
      <c r="CB48" s="181">
        <v>0.98386693553682969</v>
      </c>
      <c r="CC48" s="182">
        <v>158.55157979201607</v>
      </c>
      <c r="CD48" s="180" t="s">
        <v>681</v>
      </c>
      <c r="CE48" s="181">
        <v>0.98528294193186239</v>
      </c>
      <c r="CF48" s="182">
        <v>141.69195826041539</v>
      </c>
      <c r="CG48" s="180" t="s">
        <v>681</v>
      </c>
      <c r="CH48" s="181">
        <v>0.98953096111696048</v>
      </c>
      <c r="CI48" s="182">
        <v>127.18292018693435</v>
      </c>
      <c r="CJ48" s="180" t="s">
        <v>681</v>
      </c>
      <c r="CK48" s="181">
        <v>0.98599094512937868</v>
      </c>
      <c r="CL48" s="182">
        <v>282.02093827002136</v>
      </c>
      <c r="CM48" s="180" t="s">
        <v>681</v>
      </c>
      <c r="CN48" s="181">
        <v>0.98811495472192779</v>
      </c>
      <c r="CO48" s="182">
        <v>158.87928007239498</v>
      </c>
      <c r="CP48" s="180" t="s">
        <v>681</v>
      </c>
      <c r="CQ48" s="181">
        <v>0.98245092914179688</v>
      </c>
      <c r="CR48" s="182">
        <v>158.55157979201607</v>
      </c>
      <c r="CS48" s="180" t="s">
        <v>681</v>
      </c>
      <c r="CT48" s="181">
        <v>0.96758286199395349</v>
      </c>
      <c r="CU48" s="182">
        <v>116.63552662952226</v>
      </c>
      <c r="CV48" s="180" t="s">
        <v>681</v>
      </c>
      <c r="CW48" s="181">
        <v>0.99591727247349426</v>
      </c>
      <c r="CX48" s="182">
        <v>380.16118697601917</v>
      </c>
      <c r="CY48" s="180" t="s">
        <v>681</v>
      </c>
      <c r="CZ48" s="181">
        <v>0.97080093753857177</v>
      </c>
      <c r="DA48" s="180">
        <v>0</v>
      </c>
    </row>
    <row r="49" spans="3:115">
      <c r="C49" s="194"/>
      <c r="D49" s="160" t="s">
        <v>682</v>
      </c>
      <c r="E49" s="192">
        <v>1.5707615155776083E-3</v>
      </c>
      <c r="F49" s="193">
        <v>48.458872918312821</v>
      </c>
      <c r="G49" s="191">
        <v>0</v>
      </c>
      <c r="H49" s="192">
        <v>1.5707615155776083E-3</v>
      </c>
      <c r="I49" s="193">
        <v>48.458872918312821</v>
      </c>
      <c r="J49" s="191">
        <v>0</v>
      </c>
      <c r="K49" s="192">
        <v>1.5707615155776083E-3</v>
      </c>
      <c r="L49" s="193">
        <v>42.490277364919585</v>
      </c>
      <c r="M49" s="191">
        <v>0</v>
      </c>
      <c r="N49" s="192">
        <v>1.5707615155776083E-3</v>
      </c>
      <c r="O49" s="193">
        <v>39.543114653061693</v>
      </c>
      <c r="P49" s="191">
        <v>0</v>
      </c>
      <c r="Q49" s="192">
        <v>1.5707615155776083E-3</v>
      </c>
      <c r="R49" s="193">
        <v>38.798423357110316</v>
      </c>
      <c r="S49" s="191">
        <v>0</v>
      </c>
      <c r="T49" s="192">
        <v>2.3423636635806441E-3</v>
      </c>
      <c r="U49" s="193">
        <v>41.204897155519689</v>
      </c>
      <c r="V49" s="191">
        <v>0</v>
      </c>
      <c r="W49" s="192">
        <v>1.5707615155776083E-3</v>
      </c>
      <c r="X49" s="193">
        <v>36.625756330721408</v>
      </c>
      <c r="Y49" s="191">
        <v>0</v>
      </c>
      <c r="Z49" s="192">
        <v>6.3711196525950437E-4</v>
      </c>
      <c r="AA49" s="193">
        <v>82.213419500091447</v>
      </c>
      <c r="AB49" s="191">
        <v>0</v>
      </c>
      <c r="AC49" s="192">
        <v>1.171181831790322E-3</v>
      </c>
      <c r="AD49" s="193">
        <v>55.915647292822079</v>
      </c>
      <c r="AE49" s="191">
        <v>0</v>
      </c>
      <c r="AF49" s="192">
        <v>1.5707615155776083E-3</v>
      </c>
      <c r="AG49" s="193">
        <v>20.7</v>
      </c>
      <c r="AH49" s="191">
        <v>0</v>
      </c>
      <c r="AI49" s="192">
        <v>2.3423636635806441E-3</v>
      </c>
      <c r="AJ49" s="193">
        <v>45.477154593280503</v>
      </c>
      <c r="AK49" s="191">
        <v>0</v>
      </c>
      <c r="AL49" s="192">
        <v>1.5707615155776083E-3</v>
      </c>
      <c r="AM49" s="193">
        <v>20.65</v>
      </c>
      <c r="AN49" s="191">
        <v>0</v>
      </c>
      <c r="AO49" s="192">
        <v>1.5707615155776083E-3</v>
      </c>
      <c r="AP49" s="193">
        <v>71.818181818181813</v>
      </c>
      <c r="AQ49" s="191">
        <v>0</v>
      </c>
      <c r="AR49" s="192">
        <v>1.4078911915724169E-3</v>
      </c>
      <c r="AS49" s="193">
        <v>315.82100678014564</v>
      </c>
      <c r="AT49" s="191">
        <v>0</v>
      </c>
      <c r="AU49" s="192">
        <v>6.3711196525950437E-4</v>
      </c>
      <c r="AV49" s="193">
        <v>308.45292686629477</v>
      </c>
      <c r="AW49" s="191">
        <v>0</v>
      </c>
      <c r="AX49" s="192">
        <v>6.3711196525950437E-4</v>
      </c>
      <c r="AY49" s="193">
        <v>348.14062576506063</v>
      </c>
      <c r="AZ49" s="191">
        <v>0</v>
      </c>
      <c r="BA49" s="192">
        <v>6.3711196525950437E-4</v>
      </c>
      <c r="BB49" s="193">
        <v>236.55983550503868</v>
      </c>
      <c r="BC49" s="191">
        <v>0</v>
      </c>
      <c r="BD49" s="192">
        <v>6.3711196525950437E-4</v>
      </c>
      <c r="BE49" s="193">
        <v>396.60044714255076</v>
      </c>
      <c r="BF49" s="191">
        <v>0</v>
      </c>
      <c r="BG49" s="192">
        <v>6.3711196525950437E-4</v>
      </c>
      <c r="BH49" s="193">
        <v>896.19875881840198</v>
      </c>
      <c r="BI49" s="191">
        <v>0</v>
      </c>
      <c r="BJ49" s="192">
        <v>1.2999999999999999E-3</v>
      </c>
      <c r="BK49" s="193">
        <v>605.13592647759231</v>
      </c>
      <c r="BL49" s="191">
        <v>0</v>
      </c>
      <c r="BM49" s="192">
        <v>5.5699411781052598E-4</v>
      </c>
      <c r="BN49" s="193">
        <v>66.921606185847139</v>
      </c>
      <c r="BO49" s="191">
        <v>0</v>
      </c>
      <c r="BP49" s="192">
        <v>5.5699411781052598E-4</v>
      </c>
      <c r="BQ49" s="193">
        <v>158.55157979201607</v>
      </c>
      <c r="BR49" s="191">
        <v>0</v>
      </c>
      <c r="BS49" s="192">
        <v>5.5699411781052598E-4</v>
      </c>
      <c r="BT49" s="193">
        <v>133.76755240697358</v>
      </c>
      <c r="BU49" s="191">
        <v>0</v>
      </c>
      <c r="BV49" s="192">
        <v>5.5699411781052598E-4</v>
      </c>
      <c r="BW49" s="193">
        <v>158.55157979201607</v>
      </c>
      <c r="BX49" s="191">
        <v>0</v>
      </c>
      <c r="BY49" s="192">
        <v>5.5699411781052598E-4</v>
      </c>
      <c r="BZ49" s="193">
        <v>69.603242601416298</v>
      </c>
      <c r="CA49" s="191">
        <v>0</v>
      </c>
      <c r="CB49" s="192">
        <v>5.5699411781052598E-4</v>
      </c>
      <c r="CC49" s="193">
        <v>158.55157979201607</v>
      </c>
      <c r="CD49" s="191">
        <v>0</v>
      </c>
      <c r="CE49" s="192">
        <v>5.5699411781052598E-4</v>
      </c>
      <c r="CF49" s="193">
        <v>122.17571860477165</v>
      </c>
      <c r="CG49" s="191">
        <v>0</v>
      </c>
      <c r="CH49" s="192">
        <v>5.5699411781052598E-4</v>
      </c>
      <c r="CI49" s="193">
        <v>158.87928007239498</v>
      </c>
      <c r="CJ49" s="191">
        <v>0</v>
      </c>
      <c r="CK49" s="192">
        <v>5.5699411781052598E-4</v>
      </c>
      <c r="CL49" s="193">
        <v>256.63905382571943</v>
      </c>
      <c r="CM49" s="191">
        <v>0</v>
      </c>
      <c r="CN49" s="192">
        <v>5.5699411781052598E-4</v>
      </c>
      <c r="CO49" s="193">
        <v>146.36753676669389</v>
      </c>
      <c r="CP49" s="191">
        <v>0</v>
      </c>
      <c r="CQ49" s="192">
        <v>5.5699411781052598E-4</v>
      </c>
      <c r="CR49" s="193">
        <v>144.28193761073462</v>
      </c>
      <c r="CS49" s="191">
        <v>0</v>
      </c>
      <c r="CT49" s="192">
        <v>5.5699411781052598E-4</v>
      </c>
      <c r="CU49" s="193">
        <v>104.97197396657003</v>
      </c>
      <c r="CV49" s="191">
        <v>0</v>
      </c>
      <c r="CW49" s="192">
        <v>6.3711196525950437E-4</v>
      </c>
      <c r="CX49" s="193">
        <v>380.16118697601917</v>
      </c>
      <c r="CY49" s="191">
        <v>0</v>
      </c>
      <c r="CZ49" s="192">
        <v>1.0265008755105324E-3</v>
      </c>
      <c r="DA49" s="191">
        <v>0</v>
      </c>
    </row>
    <row r="50" spans="3:115" outlineLevel="1">
      <c r="C50" s="179" t="str">
        <f>C40</f>
        <v>food losses:</v>
      </c>
      <c r="D50" s="77" t="s">
        <v>684</v>
      </c>
      <c r="E50" s="175">
        <v>0</v>
      </c>
      <c r="F50" s="176">
        <v>48.458872918312821</v>
      </c>
      <c r="G50" s="174">
        <v>0</v>
      </c>
      <c r="H50" s="175">
        <v>0</v>
      </c>
      <c r="I50" s="176">
        <v>48.458872918312821</v>
      </c>
      <c r="J50" s="174">
        <v>0</v>
      </c>
      <c r="K50" s="175">
        <v>0</v>
      </c>
      <c r="L50" s="176">
        <v>42.490277364919585</v>
      </c>
      <c r="M50" s="174">
        <v>0</v>
      </c>
      <c r="N50" s="175">
        <v>0</v>
      </c>
      <c r="O50" s="176">
        <v>39.543114653061693</v>
      </c>
      <c r="P50" s="174">
        <v>0</v>
      </c>
      <c r="Q50" s="175">
        <v>0</v>
      </c>
      <c r="R50" s="176">
        <v>38.798423357110316</v>
      </c>
      <c r="S50" s="174">
        <v>0</v>
      </c>
      <c r="T50" s="175">
        <v>0</v>
      </c>
      <c r="U50" s="176">
        <v>41.204897155519689</v>
      </c>
      <c r="V50" s="174">
        <v>0</v>
      </c>
      <c r="W50" s="175">
        <v>0</v>
      </c>
      <c r="X50" s="176">
        <v>36.625756330721408</v>
      </c>
      <c r="Y50" s="174">
        <v>0</v>
      </c>
      <c r="Z50" s="175">
        <v>0</v>
      </c>
      <c r="AA50" s="176">
        <v>37.404809706710566</v>
      </c>
      <c r="AB50" s="174">
        <v>0</v>
      </c>
      <c r="AC50" s="175">
        <v>0</v>
      </c>
      <c r="AD50" s="176">
        <v>55.915647292822079</v>
      </c>
      <c r="AE50" s="174">
        <v>0</v>
      </c>
      <c r="AF50" s="175">
        <v>0</v>
      </c>
      <c r="AG50" s="176">
        <v>18.803796985166329</v>
      </c>
      <c r="AH50" s="174">
        <v>0</v>
      </c>
      <c r="AI50" s="175">
        <v>0</v>
      </c>
      <c r="AJ50" s="176">
        <v>45.477154593280503</v>
      </c>
      <c r="AK50" s="174">
        <v>0</v>
      </c>
      <c r="AL50" s="175">
        <v>0</v>
      </c>
      <c r="AM50" s="176">
        <v>18.803796985166329</v>
      </c>
      <c r="AN50" s="174">
        <v>0</v>
      </c>
      <c r="AO50" s="175">
        <v>0</v>
      </c>
      <c r="AP50" s="176">
        <v>47.571428571428569</v>
      </c>
      <c r="AQ50" s="174">
        <v>0</v>
      </c>
      <c r="AR50" s="175">
        <v>0</v>
      </c>
      <c r="AS50" s="176">
        <v>285.39961241556045</v>
      </c>
      <c r="AT50" s="174">
        <v>0</v>
      </c>
      <c r="AU50" s="175">
        <v>0</v>
      </c>
      <c r="AV50" s="176">
        <v>263.98276432759872</v>
      </c>
      <c r="AW50" s="174">
        <v>0</v>
      </c>
      <c r="AX50" s="175">
        <v>0</v>
      </c>
      <c r="AY50" s="176">
        <v>348.14062576506063</v>
      </c>
      <c r="AZ50" s="174">
        <v>0</v>
      </c>
      <c r="BA50" s="175">
        <v>0</v>
      </c>
      <c r="BB50" s="176">
        <v>236.55983550503868</v>
      </c>
      <c r="BC50" s="174">
        <v>0</v>
      </c>
      <c r="BD50" s="175">
        <v>0</v>
      </c>
      <c r="BE50" s="176">
        <v>76.641550669216073</v>
      </c>
      <c r="BF50" s="174">
        <v>0</v>
      </c>
      <c r="BG50" s="175">
        <v>0</v>
      </c>
      <c r="BH50" s="176">
        <v>635</v>
      </c>
      <c r="BI50" s="174">
        <v>0</v>
      </c>
      <c r="BJ50" s="175">
        <v>0</v>
      </c>
      <c r="BK50" s="176">
        <v>302.56796323879615</v>
      </c>
      <c r="BL50" s="174">
        <v>0</v>
      </c>
      <c r="BM50" s="175">
        <v>0</v>
      </c>
      <c r="BN50" s="176">
        <v>66.921606185847139</v>
      </c>
      <c r="BO50" s="174">
        <v>0</v>
      </c>
      <c r="BP50" s="175">
        <v>0</v>
      </c>
      <c r="BQ50" s="176">
        <v>72.8</v>
      </c>
      <c r="BR50" s="174">
        <v>0</v>
      </c>
      <c r="BS50" s="175">
        <v>0</v>
      </c>
      <c r="BT50" s="176">
        <v>66.921606103675003</v>
      </c>
      <c r="BU50" s="174">
        <v>0</v>
      </c>
      <c r="BV50" s="175">
        <v>1.5576070345359823E-2</v>
      </c>
      <c r="BW50" s="176">
        <v>158.55157979201607</v>
      </c>
      <c r="BX50" s="174">
        <v>0</v>
      </c>
      <c r="BY50" s="175">
        <v>0</v>
      </c>
      <c r="BZ50" s="176">
        <v>66.921606054785229</v>
      </c>
      <c r="CA50" s="174">
        <v>0</v>
      </c>
      <c r="CB50" s="175">
        <v>1.5576070345359823E-2</v>
      </c>
      <c r="CC50" s="176">
        <v>158.55157979201607</v>
      </c>
      <c r="CD50" s="174">
        <v>0</v>
      </c>
      <c r="CE50" s="175">
        <v>0</v>
      </c>
      <c r="CF50" s="176">
        <v>122.17571860477165</v>
      </c>
      <c r="CG50" s="174">
        <v>0</v>
      </c>
      <c r="CH50" s="175">
        <v>9.9120447652289792E-3</v>
      </c>
      <c r="CI50" s="176">
        <v>158.87928007239498</v>
      </c>
      <c r="CJ50" s="174">
        <v>0</v>
      </c>
      <c r="CK50" s="175">
        <v>0</v>
      </c>
      <c r="CL50" s="176">
        <v>192</v>
      </c>
      <c r="CM50" s="174">
        <v>0</v>
      </c>
      <c r="CN50" s="175">
        <v>0</v>
      </c>
      <c r="CO50" s="176">
        <v>114.1</v>
      </c>
      <c r="CP50" s="174">
        <v>0</v>
      </c>
      <c r="CQ50" s="175">
        <v>1.6992076740392537E-2</v>
      </c>
      <c r="CR50" s="176">
        <v>144.28193761073462</v>
      </c>
      <c r="CS50" s="174">
        <v>0</v>
      </c>
      <c r="CT50" s="175">
        <v>3.1860143888235999E-2</v>
      </c>
      <c r="CU50" s="176">
        <v>104.97197396657003</v>
      </c>
      <c r="CV50" s="174">
        <v>0</v>
      </c>
      <c r="CW50" s="175">
        <v>0</v>
      </c>
      <c r="CX50" s="176">
        <v>380.16118697601917</v>
      </c>
      <c r="CY50" s="174">
        <v>0</v>
      </c>
      <c r="CZ50" s="175">
        <v>6.8467714967419954E-4</v>
      </c>
      <c r="DA50" s="174">
        <v>0</v>
      </c>
    </row>
    <row r="51" spans="3:115" outlineLevel="1">
      <c r="C51" s="165"/>
      <c r="D51" s="77" t="s">
        <v>693</v>
      </c>
      <c r="E51" s="175">
        <v>1.345206075281076E-2</v>
      </c>
      <c r="F51" s="176">
        <v>48.458872918312821</v>
      </c>
      <c r="G51" s="174">
        <v>0</v>
      </c>
      <c r="H51" s="175">
        <v>0</v>
      </c>
      <c r="I51" s="176">
        <v>48.458872918312821</v>
      </c>
      <c r="J51" s="174">
        <v>0</v>
      </c>
      <c r="K51" s="175">
        <v>1.9824089530457962E-2</v>
      </c>
      <c r="L51" s="176">
        <v>53.112846706149476</v>
      </c>
      <c r="M51" s="174">
        <v>0</v>
      </c>
      <c r="N51" s="175">
        <v>0</v>
      </c>
      <c r="O51" s="176">
        <v>39.543114653061693</v>
      </c>
      <c r="P51" s="174">
        <v>0</v>
      </c>
      <c r="Q51" s="175">
        <v>0</v>
      </c>
      <c r="R51" s="176">
        <v>38.798423357110316</v>
      </c>
      <c r="S51" s="174">
        <v>0</v>
      </c>
      <c r="T51" s="175">
        <v>3.0598412280841134E-2</v>
      </c>
      <c r="U51" s="176">
        <v>48.516431143072076</v>
      </c>
      <c r="V51" s="174">
        <v>0</v>
      </c>
      <c r="W51" s="175">
        <v>0</v>
      </c>
      <c r="X51" s="176">
        <v>36.625756330721408</v>
      </c>
      <c r="Y51" s="174">
        <v>0</v>
      </c>
      <c r="Z51" s="175">
        <v>0</v>
      </c>
      <c r="AA51" s="176">
        <v>37.404809706710566</v>
      </c>
      <c r="AB51" s="174">
        <v>0</v>
      </c>
      <c r="AC51" s="175">
        <v>0</v>
      </c>
      <c r="AD51" s="176">
        <v>55.915647292822079</v>
      </c>
      <c r="AE51" s="174">
        <v>0</v>
      </c>
      <c r="AF51" s="175">
        <v>0</v>
      </c>
      <c r="AG51" s="176">
        <v>18.803796985166329</v>
      </c>
      <c r="AH51" s="174">
        <v>0</v>
      </c>
      <c r="AI51" s="175">
        <v>0</v>
      </c>
      <c r="AJ51" s="176">
        <v>45.477154593280503</v>
      </c>
      <c r="AK51" s="174">
        <v>0</v>
      </c>
      <c r="AL51" s="175">
        <v>0</v>
      </c>
      <c r="AM51" s="176">
        <v>18.803796985166329</v>
      </c>
      <c r="AN51" s="174">
        <v>0</v>
      </c>
      <c r="AO51" s="175">
        <v>0</v>
      </c>
      <c r="AP51" s="176">
        <v>47.571428571428569</v>
      </c>
      <c r="AQ51" s="174">
        <v>0</v>
      </c>
      <c r="AR51" s="175">
        <v>0</v>
      </c>
      <c r="AS51" s="176">
        <v>285.39961241556045</v>
      </c>
      <c r="AT51" s="174">
        <v>0</v>
      </c>
      <c r="AU51" s="175">
        <v>0</v>
      </c>
      <c r="AV51" s="176">
        <v>263.98276432759872</v>
      </c>
      <c r="AW51" s="174">
        <v>0</v>
      </c>
      <c r="AX51" s="175">
        <v>0</v>
      </c>
      <c r="AY51" s="176">
        <v>348.14062576506063</v>
      </c>
      <c r="AZ51" s="174">
        <v>0</v>
      </c>
      <c r="BA51" s="175">
        <v>0</v>
      </c>
      <c r="BB51" s="176">
        <v>236.55983550503868</v>
      </c>
      <c r="BC51" s="174">
        <v>0</v>
      </c>
      <c r="BD51" s="175">
        <v>0</v>
      </c>
      <c r="BE51" s="176">
        <v>76.641550669216073</v>
      </c>
      <c r="BF51" s="174">
        <v>0</v>
      </c>
      <c r="BG51" s="175">
        <v>0</v>
      </c>
      <c r="BH51" s="176">
        <v>635</v>
      </c>
      <c r="BI51" s="174">
        <v>0</v>
      </c>
      <c r="BJ51" s="175">
        <v>0</v>
      </c>
      <c r="BK51" s="176">
        <v>302.56796323879615</v>
      </c>
      <c r="BL51" s="174">
        <v>0</v>
      </c>
      <c r="BM51" s="175">
        <v>0</v>
      </c>
      <c r="BN51" s="176">
        <v>66.921606185847139</v>
      </c>
      <c r="BO51" s="174">
        <v>0</v>
      </c>
      <c r="BP51" s="175">
        <v>0</v>
      </c>
      <c r="BQ51" s="176">
        <v>72.8</v>
      </c>
      <c r="BR51" s="174">
        <v>0</v>
      </c>
      <c r="BS51" s="175">
        <v>0</v>
      </c>
      <c r="BT51" s="176">
        <v>66.921606103675003</v>
      </c>
      <c r="BU51" s="174">
        <v>0</v>
      </c>
      <c r="BV51" s="175">
        <v>0</v>
      </c>
      <c r="BW51" s="176">
        <v>72.8</v>
      </c>
      <c r="BX51" s="174">
        <v>0</v>
      </c>
      <c r="BY51" s="175">
        <v>0</v>
      </c>
      <c r="BZ51" s="176">
        <v>66.921606054785229</v>
      </c>
      <c r="CA51" s="174">
        <v>0</v>
      </c>
      <c r="CB51" s="175">
        <v>0</v>
      </c>
      <c r="CC51" s="176">
        <v>72.8</v>
      </c>
      <c r="CD51" s="174">
        <v>0</v>
      </c>
      <c r="CE51" s="175">
        <v>0</v>
      </c>
      <c r="CF51" s="176">
        <v>122.17571860477165</v>
      </c>
      <c r="CG51" s="174">
        <v>0</v>
      </c>
      <c r="CH51" s="175">
        <v>0</v>
      </c>
      <c r="CI51" s="176">
        <v>91.337090567862987</v>
      </c>
      <c r="CJ51" s="174">
        <v>0</v>
      </c>
      <c r="CK51" s="175">
        <v>0</v>
      </c>
      <c r="CL51" s="176">
        <v>192</v>
      </c>
      <c r="CM51" s="174">
        <v>0</v>
      </c>
      <c r="CN51" s="175">
        <v>0</v>
      </c>
      <c r="CO51" s="176">
        <v>114.1</v>
      </c>
      <c r="CP51" s="174">
        <v>0</v>
      </c>
      <c r="CQ51" s="175">
        <v>0</v>
      </c>
      <c r="CR51" s="176">
        <v>72.8</v>
      </c>
      <c r="CS51" s="174">
        <v>0</v>
      </c>
      <c r="CT51" s="175">
        <v>0</v>
      </c>
      <c r="CU51" s="176">
        <v>89.5</v>
      </c>
      <c r="CV51" s="174">
        <v>0</v>
      </c>
      <c r="CW51" s="175">
        <v>0</v>
      </c>
      <c r="CX51" s="176">
        <v>380.16118697601917</v>
      </c>
      <c r="CY51" s="174">
        <v>0</v>
      </c>
      <c r="CZ51" s="175">
        <v>2.732543001399725E-3</v>
      </c>
      <c r="DA51" s="174">
        <v>0</v>
      </c>
    </row>
    <row r="52" spans="3:115" outlineLevel="1">
      <c r="C52" s="165"/>
      <c r="D52" s="77" t="s">
        <v>686</v>
      </c>
      <c r="E52" s="175">
        <v>0</v>
      </c>
      <c r="F52" s="176">
        <v>48.458872918312821</v>
      </c>
      <c r="G52" s="174">
        <v>0</v>
      </c>
      <c r="H52" s="175">
        <v>0</v>
      </c>
      <c r="I52" s="176">
        <v>48.458872918312821</v>
      </c>
      <c r="J52" s="174">
        <v>0</v>
      </c>
      <c r="K52" s="175">
        <v>1.9824089530457962E-2</v>
      </c>
      <c r="L52" s="176">
        <v>53.112846706149476</v>
      </c>
      <c r="M52" s="174">
        <v>0</v>
      </c>
      <c r="N52" s="175">
        <v>0</v>
      </c>
      <c r="O52" s="176">
        <v>39.543114653061693</v>
      </c>
      <c r="P52" s="174">
        <v>0</v>
      </c>
      <c r="Q52" s="175">
        <v>6.8676310159086498E-2</v>
      </c>
      <c r="R52" s="176">
        <v>38.798423357110316</v>
      </c>
      <c r="S52" s="174">
        <v>0</v>
      </c>
      <c r="T52" s="175">
        <v>2.023384011733333E-2</v>
      </c>
      <c r="U52" s="176">
        <v>48.516431143072076</v>
      </c>
      <c r="V52" s="174">
        <v>9.0676699587517191E-3</v>
      </c>
      <c r="W52" s="175">
        <v>0</v>
      </c>
      <c r="X52" s="176">
        <v>36.625756330721408</v>
      </c>
      <c r="Y52" s="174">
        <v>0</v>
      </c>
      <c r="Z52" s="175">
        <v>3.5400159875817782E-3</v>
      </c>
      <c r="AA52" s="176">
        <v>82.213419500091447</v>
      </c>
      <c r="AB52" s="174">
        <v>0</v>
      </c>
      <c r="AC52" s="175">
        <v>2.2000621913072452E-2</v>
      </c>
      <c r="AD52" s="176">
        <v>55.915647292822079</v>
      </c>
      <c r="AE52" s="174">
        <v>0</v>
      </c>
      <c r="AF52" s="175">
        <v>7.7313949168786034E-2</v>
      </c>
      <c r="AG52" s="176">
        <v>20.7</v>
      </c>
      <c r="AH52" s="174">
        <v>9.6285724597383847E-3</v>
      </c>
      <c r="AI52" s="175">
        <v>5.6640255801308451E-2</v>
      </c>
      <c r="AJ52" s="176">
        <v>45.477154593280503</v>
      </c>
      <c r="AK52" s="174">
        <v>0</v>
      </c>
      <c r="AL52" s="175">
        <v>5.1542632779190689E-2</v>
      </c>
      <c r="AM52" s="176">
        <v>20.65</v>
      </c>
      <c r="AN52" s="174">
        <v>0</v>
      </c>
      <c r="AO52" s="175">
        <v>1.4160063950327112E-3</v>
      </c>
      <c r="AP52" s="176">
        <v>71.818181818181813</v>
      </c>
      <c r="AQ52" s="174">
        <v>0</v>
      </c>
      <c r="AR52" s="175">
        <v>0</v>
      </c>
      <c r="AS52" s="176">
        <v>285.39961241556045</v>
      </c>
      <c r="AT52" s="174">
        <v>0</v>
      </c>
      <c r="AU52" s="175">
        <v>6.2301259637166078E-3</v>
      </c>
      <c r="AV52" s="176">
        <v>308.45292686629477</v>
      </c>
      <c r="AW52" s="174">
        <v>0</v>
      </c>
      <c r="AX52" s="175">
        <v>2.8320127900654224E-3</v>
      </c>
      <c r="AY52" s="176">
        <v>348.14062576506063</v>
      </c>
      <c r="AZ52" s="174">
        <v>0</v>
      </c>
      <c r="BA52" s="175">
        <v>2.8320127900654224E-3</v>
      </c>
      <c r="BB52" s="176">
        <v>236.55983550503868</v>
      </c>
      <c r="BC52" s="174">
        <v>0</v>
      </c>
      <c r="BD52" s="175">
        <v>2.8320127900654225E-2</v>
      </c>
      <c r="BE52" s="176">
        <v>396.60044714255076</v>
      </c>
      <c r="BF52" s="174">
        <v>0</v>
      </c>
      <c r="BG52" s="175">
        <v>7.0800319751635563E-3</v>
      </c>
      <c r="BH52" s="176">
        <v>896.19875881840198</v>
      </c>
      <c r="BI52" s="174">
        <v>0</v>
      </c>
      <c r="BJ52" s="175">
        <v>1.4160063950327113E-2</v>
      </c>
      <c r="BK52" s="176">
        <v>605.13592647759231</v>
      </c>
      <c r="BL52" s="174">
        <v>0</v>
      </c>
      <c r="BM52" s="175">
        <v>7.7880351726799116E-3</v>
      </c>
      <c r="BN52" s="176">
        <v>66.921606185847139</v>
      </c>
      <c r="BO52" s="174">
        <v>0</v>
      </c>
      <c r="BP52" s="175">
        <v>1.6992076740392537E-2</v>
      </c>
      <c r="BQ52" s="176">
        <v>158.55157979201607</v>
      </c>
      <c r="BR52" s="174">
        <v>0</v>
      </c>
      <c r="BS52" s="175">
        <v>1.132805116026169E-2</v>
      </c>
      <c r="BT52" s="176">
        <v>133.76755240697358</v>
      </c>
      <c r="BU52" s="174">
        <v>0</v>
      </c>
      <c r="BV52" s="175">
        <v>0</v>
      </c>
      <c r="BW52" s="176">
        <v>72.8</v>
      </c>
      <c r="BX52" s="174">
        <v>0</v>
      </c>
      <c r="BY52" s="175">
        <v>3.1860143888236001E-3</v>
      </c>
      <c r="BZ52" s="176">
        <v>69.603242601416298</v>
      </c>
      <c r="CA52" s="174">
        <v>0</v>
      </c>
      <c r="CB52" s="175">
        <v>0</v>
      </c>
      <c r="CC52" s="176">
        <v>72.8</v>
      </c>
      <c r="CD52" s="174">
        <v>0</v>
      </c>
      <c r="CE52" s="175">
        <v>1.4160063950327113E-2</v>
      </c>
      <c r="CF52" s="176">
        <v>122.17571860477165</v>
      </c>
      <c r="CG52" s="174">
        <v>0</v>
      </c>
      <c r="CH52" s="175">
        <v>0</v>
      </c>
      <c r="CI52" s="176">
        <v>91.337090567862987</v>
      </c>
      <c r="CJ52" s="174">
        <v>0</v>
      </c>
      <c r="CK52" s="175">
        <v>1.345206075281076E-2</v>
      </c>
      <c r="CL52" s="176">
        <v>256.63905382571943</v>
      </c>
      <c r="CM52" s="174">
        <v>0</v>
      </c>
      <c r="CN52" s="175">
        <v>1.132805116026169E-2</v>
      </c>
      <c r="CO52" s="176">
        <v>146.36753676669389</v>
      </c>
      <c r="CP52" s="174">
        <v>0</v>
      </c>
      <c r="CQ52" s="175">
        <v>0</v>
      </c>
      <c r="CR52" s="176">
        <v>72.8</v>
      </c>
      <c r="CS52" s="174">
        <v>0</v>
      </c>
      <c r="CT52" s="175">
        <v>0</v>
      </c>
      <c r="CU52" s="176">
        <v>89.5</v>
      </c>
      <c r="CV52" s="174">
        <v>0</v>
      </c>
      <c r="CW52" s="175">
        <v>3.4456155612462638E-3</v>
      </c>
      <c r="CX52" s="176">
        <v>380.16118697601917</v>
      </c>
      <c r="CY52" s="174">
        <v>0</v>
      </c>
      <c r="CZ52" s="175">
        <v>1.9336432178277956E-2</v>
      </c>
      <c r="DA52" s="174">
        <v>1.5815711018814359E-3</v>
      </c>
      <c r="DC52" s="178" t="str">
        <f>C48</f>
        <v>Retail</v>
      </c>
    </row>
    <row r="53" spans="3:115" outlineLevel="1">
      <c r="C53" s="165"/>
      <c r="D53" s="77" t="s">
        <v>687</v>
      </c>
      <c r="E53" s="175">
        <v>1.345206075281076E-2</v>
      </c>
      <c r="F53" s="176">
        <v>48.458872918312821</v>
      </c>
      <c r="G53" s="174">
        <v>0</v>
      </c>
      <c r="H53" s="175">
        <v>0</v>
      </c>
      <c r="I53" s="176">
        <v>48.458872918312821</v>
      </c>
      <c r="J53" s="174">
        <v>0</v>
      </c>
      <c r="K53" s="175">
        <v>0</v>
      </c>
      <c r="L53" s="176">
        <v>42.490277364919585</v>
      </c>
      <c r="M53" s="174">
        <v>1.2481482818179391E-2</v>
      </c>
      <c r="N53" s="175">
        <v>0</v>
      </c>
      <c r="O53" s="176">
        <v>39.543114653061693</v>
      </c>
      <c r="P53" s="174">
        <v>0</v>
      </c>
      <c r="Q53" s="175">
        <v>0</v>
      </c>
      <c r="R53" s="176">
        <v>38.798423357110316</v>
      </c>
      <c r="S53" s="174">
        <v>0</v>
      </c>
      <c r="T53" s="175">
        <v>0</v>
      </c>
      <c r="U53" s="176">
        <v>41.204897155519689</v>
      </c>
      <c r="V53" s="174">
        <v>0</v>
      </c>
      <c r="W53" s="175">
        <v>0</v>
      </c>
      <c r="X53" s="176">
        <v>36.625756330721408</v>
      </c>
      <c r="Y53" s="174">
        <v>0</v>
      </c>
      <c r="Z53" s="175">
        <v>0</v>
      </c>
      <c r="AA53" s="176">
        <v>37.404809706710566</v>
      </c>
      <c r="AB53" s="174">
        <v>0</v>
      </c>
      <c r="AC53" s="175">
        <v>2.7794899999999999E-3</v>
      </c>
      <c r="AD53" s="176">
        <v>55.915647292822079</v>
      </c>
      <c r="AE53" s="174">
        <v>0</v>
      </c>
      <c r="AF53" s="175">
        <v>0</v>
      </c>
      <c r="AG53" s="176">
        <v>18.803796985166329</v>
      </c>
      <c r="AH53" s="174">
        <v>0</v>
      </c>
      <c r="AI53" s="175">
        <v>0</v>
      </c>
      <c r="AJ53" s="176">
        <v>45.477154593280503</v>
      </c>
      <c r="AK53" s="174">
        <v>0</v>
      </c>
      <c r="AL53" s="175">
        <v>0</v>
      </c>
      <c r="AM53" s="176">
        <v>18.803796985166329</v>
      </c>
      <c r="AN53" s="174">
        <v>6.419048306492257E-3</v>
      </c>
      <c r="AO53" s="175">
        <v>0</v>
      </c>
      <c r="AP53" s="176">
        <v>47.571428571428569</v>
      </c>
      <c r="AQ53" s="174">
        <v>0</v>
      </c>
      <c r="AR53" s="175">
        <v>3.494216E-2</v>
      </c>
      <c r="AS53" s="176">
        <v>315.82100678014564</v>
      </c>
      <c r="AT53" s="174">
        <v>0</v>
      </c>
      <c r="AU53" s="175">
        <v>0</v>
      </c>
      <c r="AV53" s="176">
        <v>263.98276432759872</v>
      </c>
      <c r="AW53" s="174">
        <v>0</v>
      </c>
      <c r="AX53" s="175">
        <v>0</v>
      </c>
      <c r="AY53" s="176">
        <v>348.14062576506063</v>
      </c>
      <c r="AZ53" s="174">
        <v>0</v>
      </c>
      <c r="BA53" s="175">
        <v>0</v>
      </c>
      <c r="BB53" s="176">
        <v>236.55983550503868</v>
      </c>
      <c r="BC53" s="174">
        <v>0</v>
      </c>
      <c r="BD53" s="175">
        <v>0</v>
      </c>
      <c r="BE53" s="176">
        <v>76.641550669216073</v>
      </c>
      <c r="BF53" s="174">
        <v>0</v>
      </c>
      <c r="BG53" s="175">
        <v>0</v>
      </c>
      <c r="BH53" s="176">
        <v>635</v>
      </c>
      <c r="BI53" s="174">
        <v>0</v>
      </c>
      <c r="BJ53" s="175">
        <v>0</v>
      </c>
      <c r="BK53" s="176">
        <v>302.56796323879615</v>
      </c>
      <c r="BL53" s="174">
        <v>0</v>
      </c>
      <c r="BM53" s="175">
        <v>0</v>
      </c>
      <c r="BN53" s="176">
        <v>66.921606185847139</v>
      </c>
      <c r="BO53" s="174">
        <v>0</v>
      </c>
      <c r="BP53" s="175">
        <v>0</v>
      </c>
      <c r="BQ53" s="176">
        <v>72.8</v>
      </c>
      <c r="BR53" s="174">
        <v>0</v>
      </c>
      <c r="BS53" s="175">
        <v>0</v>
      </c>
      <c r="BT53" s="176">
        <v>66.921606103675003</v>
      </c>
      <c r="BU53" s="174">
        <v>0</v>
      </c>
      <c r="BV53" s="175">
        <v>0</v>
      </c>
      <c r="BW53" s="176">
        <v>72.8</v>
      </c>
      <c r="BX53" s="174">
        <v>0</v>
      </c>
      <c r="BY53" s="175">
        <v>0</v>
      </c>
      <c r="BZ53" s="176">
        <v>66.921606054785229</v>
      </c>
      <c r="CA53" s="174">
        <v>0</v>
      </c>
      <c r="CB53" s="175">
        <v>0</v>
      </c>
      <c r="CC53" s="176">
        <v>72.8</v>
      </c>
      <c r="CD53" s="174">
        <v>0</v>
      </c>
      <c r="CE53" s="175">
        <v>0</v>
      </c>
      <c r="CF53" s="176">
        <v>122.17571860477165</v>
      </c>
      <c r="CG53" s="174">
        <v>0</v>
      </c>
      <c r="CH53" s="175">
        <v>0</v>
      </c>
      <c r="CI53" s="176">
        <v>91.337090567862987</v>
      </c>
      <c r="CJ53" s="174">
        <v>0</v>
      </c>
      <c r="CK53" s="175">
        <v>0</v>
      </c>
      <c r="CL53" s="176">
        <v>192</v>
      </c>
      <c r="CM53" s="174">
        <v>0</v>
      </c>
      <c r="CN53" s="175">
        <v>0</v>
      </c>
      <c r="CO53" s="176">
        <v>114.1</v>
      </c>
      <c r="CP53" s="174">
        <v>0</v>
      </c>
      <c r="CQ53" s="175">
        <v>0</v>
      </c>
      <c r="CR53" s="176">
        <v>72.8</v>
      </c>
      <c r="CS53" s="174">
        <v>0</v>
      </c>
      <c r="CT53" s="175">
        <v>0</v>
      </c>
      <c r="CU53" s="176">
        <v>89.5</v>
      </c>
      <c r="CV53" s="174">
        <v>0</v>
      </c>
      <c r="CW53" s="175">
        <v>0</v>
      </c>
      <c r="CX53" s="176">
        <v>380.16118697601917</v>
      </c>
      <c r="CY53" s="174">
        <v>0</v>
      </c>
      <c r="CZ53" s="175">
        <v>3.0346866078913618E-3</v>
      </c>
      <c r="DA53" s="174">
        <v>5.8475037336106579E-4</v>
      </c>
      <c r="DC53" s="177">
        <f>CZ53/CZ56</f>
        <v>0.11669070942114643</v>
      </c>
      <c r="DD53" s="77" t="s">
        <v>688</v>
      </c>
    </row>
    <row r="54" spans="3:115" outlineLevel="1">
      <c r="C54" s="165"/>
      <c r="D54" s="77" t="s">
        <v>689</v>
      </c>
      <c r="E54" s="175">
        <v>0</v>
      </c>
      <c r="F54" s="176">
        <v>48.458872918312821</v>
      </c>
      <c r="G54" s="174">
        <v>0</v>
      </c>
      <c r="H54" s="175">
        <v>9.2040415677126231E-3</v>
      </c>
      <c r="I54" s="176">
        <v>44.69407265226279</v>
      </c>
      <c r="J54" s="174">
        <v>0</v>
      </c>
      <c r="K54" s="175">
        <v>0</v>
      </c>
      <c r="L54" s="176">
        <v>42.490277364919585</v>
      </c>
      <c r="M54" s="174">
        <v>0</v>
      </c>
      <c r="N54" s="175">
        <v>7.0800319751635563E-3</v>
      </c>
      <c r="O54" s="176">
        <v>53.920614943048527</v>
      </c>
      <c r="P54" s="174">
        <v>0</v>
      </c>
      <c r="Q54" s="175">
        <v>0</v>
      </c>
      <c r="R54" s="176">
        <v>38.798423357110316</v>
      </c>
      <c r="S54" s="174">
        <v>0</v>
      </c>
      <c r="T54" s="175">
        <v>0</v>
      </c>
      <c r="U54" s="176">
        <v>41.204897155519689</v>
      </c>
      <c r="V54" s="174">
        <v>0</v>
      </c>
      <c r="W54" s="175">
        <v>7.0800319751635563E-3</v>
      </c>
      <c r="X54" s="176">
        <v>53.920614943048527</v>
      </c>
      <c r="Y54" s="174">
        <v>0</v>
      </c>
      <c r="Z54" s="175">
        <v>0</v>
      </c>
      <c r="AA54" s="176">
        <v>37.404809706710566</v>
      </c>
      <c r="AB54" s="174">
        <v>0</v>
      </c>
      <c r="AC54" s="175">
        <v>0</v>
      </c>
      <c r="AD54" s="176">
        <v>55.915647292822079</v>
      </c>
      <c r="AE54" s="174">
        <v>0</v>
      </c>
      <c r="AF54" s="175">
        <v>0</v>
      </c>
      <c r="AG54" s="176">
        <v>18.803796985166329</v>
      </c>
      <c r="AH54" s="174">
        <v>0</v>
      </c>
      <c r="AI54" s="175">
        <v>0</v>
      </c>
      <c r="AJ54" s="176">
        <v>45.477154593280503</v>
      </c>
      <c r="AK54" s="174">
        <v>0</v>
      </c>
      <c r="AL54" s="175">
        <v>0</v>
      </c>
      <c r="AM54" s="176">
        <v>18.803796985166329</v>
      </c>
      <c r="AN54" s="174">
        <v>0</v>
      </c>
      <c r="AO54" s="175">
        <v>0</v>
      </c>
      <c r="AP54" s="176">
        <v>47.571428571428569</v>
      </c>
      <c r="AQ54" s="174">
        <v>0</v>
      </c>
      <c r="AR54" s="175">
        <v>0</v>
      </c>
      <c r="AS54" s="176">
        <v>285.39961241556045</v>
      </c>
      <c r="AT54" s="174">
        <v>0</v>
      </c>
      <c r="AU54" s="175">
        <v>0</v>
      </c>
      <c r="AV54" s="176">
        <v>263.98276432759872</v>
      </c>
      <c r="AW54" s="174">
        <v>0</v>
      </c>
      <c r="AX54" s="175">
        <v>0</v>
      </c>
      <c r="AY54" s="176">
        <v>348.14062576506063</v>
      </c>
      <c r="AZ54" s="174">
        <v>0</v>
      </c>
      <c r="BA54" s="175">
        <v>0</v>
      </c>
      <c r="BB54" s="176">
        <v>236.55983550503868</v>
      </c>
      <c r="BC54" s="174">
        <v>0</v>
      </c>
      <c r="BD54" s="175">
        <v>0</v>
      </c>
      <c r="BE54" s="176">
        <v>76.641550669216073</v>
      </c>
      <c r="BF54" s="174">
        <v>0</v>
      </c>
      <c r="BG54" s="175">
        <v>0</v>
      </c>
      <c r="BH54" s="176">
        <v>635</v>
      </c>
      <c r="BI54" s="174">
        <v>0</v>
      </c>
      <c r="BJ54" s="175">
        <v>0</v>
      </c>
      <c r="BK54" s="176">
        <v>302.56796323879615</v>
      </c>
      <c r="BL54" s="174">
        <v>0</v>
      </c>
      <c r="BM54" s="175">
        <v>0</v>
      </c>
      <c r="BN54" s="176">
        <v>66.921606185847139</v>
      </c>
      <c r="BO54" s="174">
        <v>0</v>
      </c>
      <c r="BP54" s="175">
        <v>0</v>
      </c>
      <c r="BQ54" s="176">
        <v>72.8</v>
      </c>
      <c r="BR54" s="174">
        <v>0</v>
      </c>
      <c r="BS54" s="175">
        <v>0</v>
      </c>
      <c r="BT54" s="176">
        <v>66.921606103675003</v>
      </c>
      <c r="BU54" s="174">
        <v>0</v>
      </c>
      <c r="BV54" s="175">
        <v>0</v>
      </c>
      <c r="BW54" s="176">
        <v>72.8</v>
      </c>
      <c r="BX54" s="174">
        <v>0</v>
      </c>
      <c r="BY54" s="175">
        <v>0</v>
      </c>
      <c r="BZ54" s="176">
        <v>66.921606054785229</v>
      </c>
      <c r="CA54" s="174">
        <v>0</v>
      </c>
      <c r="CB54" s="175">
        <v>0</v>
      </c>
      <c r="CC54" s="176">
        <v>72.8</v>
      </c>
      <c r="CD54" s="174">
        <v>0</v>
      </c>
      <c r="CE54" s="175">
        <v>0</v>
      </c>
      <c r="CF54" s="176">
        <v>122.17571860477165</v>
      </c>
      <c r="CG54" s="174">
        <v>0</v>
      </c>
      <c r="CH54" s="175">
        <v>0</v>
      </c>
      <c r="CI54" s="176">
        <v>91.337090567862987</v>
      </c>
      <c r="CJ54" s="174">
        <v>0</v>
      </c>
      <c r="CK54" s="175">
        <v>0</v>
      </c>
      <c r="CL54" s="176">
        <v>192</v>
      </c>
      <c r="CM54" s="174">
        <v>0</v>
      </c>
      <c r="CN54" s="175">
        <v>0</v>
      </c>
      <c r="CO54" s="176">
        <v>114.1</v>
      </c>
      <c r="CP54" s="174">
        <v>0</v>
      </c>
      <c r="CQ54" s="175">
        <v>0</v>
      </c>
      <c r="CR54" s="176">
        <v>72.8</v>
      </c>
      <c r="CS54" s="174">
        <v>0</v>
      </c>
      <c r="CT54" s="175">
        <v>0</v>
      </c>
      <c r="CU54" s="176">
        <v>89.5</v>
      </c>
      <c r="CV54" s="174">
        <v>0</v>
      </c>
      <c r="CW54" s="175">
        <v>0</v>
      </c>
      <c r="CX54" s="176">
        <v>380.16118697601917</v>
      </c>
      <c r="CY54" s="174">
        <v>0</v>
      </c>
      <c r="CZ54" s="175">
        <v>2.1790117343195245E-4</v>
      </c>
      <c r="DA54" s="174">
        <v>0</v>
      </c>
    </row>
    <row r="55" spans="3:115" ht="16.899999999999999" customHeight="1" outlineLevel="1">
      <c r="C55" s="165"/>
      <c r="D55" s="173" t="s">
        <v>690</v>
      </c>
      <c r="E55" s="171">
        <v>0</v>
      </c>
      <c r="F55" s="172">
        <v>0</v>
      </c>
      <c r="G55" s="170">
        <v>0</v>
      </c>
      <c r="H55" s="171">
        <v>0</v>
      </c>
      <c r="I55" s="172">
        <v>0</v>
      </c>
      <c r="J55" s="170">
        <v>0</v>
      </c>
      <c r="K55" s="171">
        <v>0</v>
      </c>
      <c r="L55" s="172">
        <v>0</v>
      </c>
      <c r="M55" s="170">
        <v>0</v>
      </c>
      <c r="N55" s="171">
        <v>0</v>
      </c>
      <c r="O55" s="172">
        <v>0</v>
      </c>
      <c r="P55" s="170">
        <v>0</v>
      </c>
      <c r="Q55" s="171">
        <v>0</v>
      </c>
      <c r="R55" s="172">
        <v>0</v>
      </c>
      <c r="S55" s="170">
        <v>0</v>
      </c>
      <c r="T55" s="171">
        <v>0</v>
      </c>
      <c r="U55" s="172">
        <v>0</v>
      </c>
      <c r="V55" s="170">
        <v>0</v>
      </c>
      <c r="W55" s="171">
        <v>0</v>
      </c>
      <c r="X55" s="172">
        <v>0</v>
      </c>
      <c r="Y55" s="170">
        <v>0</v>
      </c>
      <c r="Z55" s="171">
        <v>0</v>
      </c>
      <c r="AA55" s="172">
        <v>0</v>
      </c>
      <c r="AB55" s="170">
        <v>0</v>
      </c>
      <c r="AC55" s="171">
        <v>0</v>
      </c>
      <c r="AD55" s="172">
        <v>0</v>
      </c>
      <c r="AE55" s="170">
        <v>0</v>
      </c>
      <c r="AF55" s="171">
        <v>0</v>
      </c>
      <c r="AG55" s="172">
        <v>0</v>
      </c>
      <c r="AH55" s="170">
        <v>0</v>
      </c>
      <c r="AI55" s="171">
        <v>0</v>
      </c>
      <c r="AJ55" s="172">
        <v>0</v>
      </c>
      <c r="AK55" s="170">
        <v>0</v>
      </c>
      <c r="AL55" s="171">
        <v>0</v>
      </c>
      <c r="AM55" s="172">
        <v>0</v>
      </c>
      <c r="AN55" s="170">
        <v>0</v>
      </c>
      <c r="AO55" s="171">
        <v>0</v>
      </c>
      <c r="AP55" s="172">
        <v>0</v>
      </c>
      <c r="AQ55" s="170">
        <v>0</v>
      </c>
      <c r="AR55" s="171">
        <v>0</v>
      </c>
      <c r="AS55" s="172">
        <v>0</v>
      </c>
      <c r="AT55" s="170">
        <v>0</v>
      </c>
      <c r="AU55" s="171">
        <v>0</v>
      </c>
      <c r="AV55" s="172">
        <v>0</v>
      </c>
      <c r="AW55" s="170">
        <v>0</v>
      </c>
      <c r="AX55" s="171">
        <v>0</v>
      </c>
      <c r="AY55" s="172">
        <v>0</v>
      </c>
      <c r="AZ55" s="170">
        <v>0</v>
      </c>
      <c r="BA55" s="171">
        <v>0</v>
      </c>
      <c r="BB55" s="172">
        <v>0</v>
      </c>
      <c r="BC55" s="170">
        <v>0</v>
      </c>
      <c r="BD55" s="171">
        <v>0</v>
      </c>
      <c r="BE55" s="172">
        <v>0</v>
      </c>
      <c r="BF55" s="170">
        <v>0</v>
      </c>
      <c r="BG55" s="171">
        <v>0</v>
      </c>
      <c r="BH55" s="172">
        <v>0</v>
      </c>
      <c r="BI55" s="170">
        <v>0</v>
      </c>
      <c r="BJ55" s="171">
        <v>0</v>
      </c>
      <c r="BK55" s="172">
        <v>0</v>
      </c>
      <c r="BL55" s="170">
        <v>0</v>
      </c>
      <c r="BM55" s="171">
        <v>0</v>
      </c>
      <c r="BN55" s="172">
        <v>0</v>
      </c>
      <c r="BO55" s="170">
        <v>0</v>
      </c>
      <c r="BP55" s="171">
        <v>0</v>
      </c>
      <c r="BQ55" s="172">
        <v>0</v>
      </c>
      <c r="BR55" s="170">
        <v>0</v>
      </c>
      <c r="BS55" s="171">
        <v>0</v>
      </c>
      <c r="BT55" s="172">
        <v>0</v>
      </c>
      <c r="BU55" s="170">
        <v>0</v>
      </c>
      <c r="BV55" s="171">
        <v>0</v>
      </c>
      <c r="BW55" s="172">
        <v>0</v>
      </c>
      <c r="BX55" s="170">
        <v>0</v>
      </c>
      <c r="BY55" s="171">
        <v>0</v>
      </c>
      <c r="BZ55" s="172">
        <v>0</v>
      </c>
      <c r="CA55" s="170">
        <v>0</v>
      </c>
      <c r="CB55" s="171">
        <v>0</v>
      </c>
      <c r="CC55" s="172">
        <v>0</v>
      </c>
      <c r="CD55" s="170">
        <v>0</v>
      </c>
      <c r="CE55" s="171">
        <v>0</v>
      </c>
      <c r="CF55" s="172">
        <v>0</v>
      </c>
      <c r="CG55" s="170">
        <v>0</v>
      </c>
      <c r="CH55" s="171">
        <v>0</v>
      </c>
      <c r="CI55" s="172">
        <v>0</v>
      </c>
      <c r="CJ55" s="170">
        <v>0</v>
      </c>
      <c r="CK55" s="171">
        <v>0</v>
      </c>
      <c r="CL55" s="172">
        <v>0</v>
      </c>
      <c r="CM55" s="170">
        <v>0</v>
      </c>
      <c r="CN55" s="171">
        <v>0</v>
      </c>
      <c r="CO55" s="172">
        <v>0</v>
      </c>
      <c r="CP55" s="170">
        <v>0</v>
      </c>
      <c r="CQ55" s="171">
        <v>0</v>
      </c>
      <c r="CR55" s="172">
        <v>0</v>
      </c>
      <c r="CS55" s="170">
        <v>0</v>
      </c>
      <c r="CT55" s="171">
        <v>0</v>
      </c>
      <c r="CU55" s="172">
        <v>0</v>
      </c>
      <c r="CV55" s="170">
        <v>0</v>
      </c>
      <c r="CW55" s="171">
        <v>0</v>
      </c>
      <c r="CX55" s="172">
        <v>0</v>
      </c>
      <c r="CY55" s="170">
        <v>0</v>
      </c>
      <c r="CZ55" s="171">
        <v>0</v>
      </c>
      <c r="DA55" s="170">
        <v>0</v>
      </c>
    </row>
    <row r="56" spans="3:115">
      <c r="C56" s="169"/>
      <c r="D56" s="190" t="s">
        <v>691</v>
      </c>
      <c r="E56" s="188">
        <v>2.690412150562152E-2</v>
      </c>
      <c r="F56" s="187"/>
      <c r="G56" s="189">
        <v>0</v>
      </c>
      <c r="H56" s="188">
        <v>9.2040415677126231E-3</v>
      </c>
      <c r="I56" s="187"/>
      <c r="J56" s="189">
        <v>0</v>
      </c>
      <c r="K56" s="188">
        <v>3.9648179060915924E-2</v>
      </c>
      <c r="L56" s="187"/>
      <c r="M56" s="189">
        <v>1.2481482818179391E-2</v>
      </c>
      <c r="N56" s="188">
        <v>7.0800319751635563E-3</v>
      </c>
      <c r="O56" s="187"/>
      <c r="P56" s="189">
        <v>0</v>
      </c>
      <c r="Q56" s="188">
        <v>6.8676310159086498E-2</v>
      </c>
      <c r="R56" s="187"/>
      <c r="S56" s="189">
        <v>0</v>
      </c>
      <c r="T56" s="188">
        <v>5.083225239817446E-2</v>
      </c>
      <c r="U56" s="187"/>
      <c r="V56" s="189">
        <v>9.0676699587517191E-3</v>
      </c>
      <c r="W56" s="188">
        <v>7.0800319751635563E-3</v>
      </c>
      <c r="X56" s="187"/>
      <c r="Y56" s="189">
        <v>0</v>
      </c>
      <c r="Z56" s="188">
        <v>3.5400159875817782E-3</v>
      </c>
      <c r="AA56" s="187"/>
      <c r="AB56" s="189">
        <v>0</v>
      </c>
      <c r="AC56" s="188">
        <v>2.4780111913072451E-2</v>
      </c>
      <c r="AD56" s="187"/>
      <c r="AE56" s="189">
        <v>0</v>
      </c>
      <c r="AF56" s="188">
        <v>7.7313949168786034E-2</v>
      </c>
      <c r="AG56" s="187"/>
      <c r="AH56" s="189">
        <v>9.6285724597383847E-3</v>
      </c>
      <c r="AI56" s="188">
        <v>5.6640255801308451E-2</v>
      </c>
      <c r="AJ56" s="187"/>
      <c r="AK56" s="189">
        <v>0</v>
      </c>
      <c r="AL56" s="188">
        <v>5.1542632779190689E-2</v>
      </c>
      <c r="AM56" s="187"/>
      <c r="AN56" s="189">
        <v>6.419048306492257E-3</v>
      </c>
      <c r="AO56" s="188">
        <v>1.4160063950327112E-3</v>
      </c>
      <c r="AP56" s="187"/>
      <c r="AQ56" s="189">
        <v>0</v>
      </c>
      <c r="AR56" s="188">
        <v>3.494216E-2</v>
      </c>
      <c r="AS56" s="187"/>
      <c r="AT56" s="189">
        <v>0</v>
      </c>
      <c r="AU56" s="188">
        <v>6.2301259637166078E-3</v>
      </c>
      <c r="AV56" s="187"/>
      <c r="AW56" s="189">
        <v>0</v>
      </c>
      <c r="AX56" s="188">
        <v>2.8320127900654224E-3</v>
      </c>
      <c r="AY56" s="187"/>
      <c r="AZ56" s="189">
        <v>0</v>
      </c>
      <c r="BA56" s="188">
        <v>2.8320127900654224E-3</v>
      </c>
      <c r="BB56" s="187"/>
      <c r="BC56" s="189">
        <v>0</v>
      </c>
      <c r="BD56" s="188">
        <v>2.8320127900654225E-2</v>
      </c>
      <c r="BE56" s="187"/>
      <c r="BF56" s="189">
        <v>0</v>
      </c>
      <c r="BG56" s="188">
        <v>7.0800319751635563E-3</v>
      </c>
      <c r="BH56" s="187"/>
      <c r="BI56" s="189">
        <v>0</v>
      </c>
      <c r="BJ56" s="188">
        <v>1.4160063950327113E-2</v>
      </c>
      <c r="BK56" s="187"/>
      <c r="BL56" s="189">
        <v>0</v>
      </c>
      <c r="BM56" s="188">
        <v>7.7880351726799116E-3</v>
      </c>
      <c r="BN56" s="187"/>
      <c r="BO56" s="189">
        <v>0</v>
      </c>
      <c r="BP56" s="188">
        <v>1.6992076740392537E-2</v>
      </c>
      <c r="BQ56" s="187"/>
      <c r="BR56" s="189">
        <v>0</v>
      </c>
      <c r="BS56" s="188">
        <v>1.132805116026169E-2</v>
      </c>
      <c r="BT56" s="187"/>
      <c r="BU56" s="189">
        <v>0</v>
      </c>
      <c r="BV56" s="188">
        <v>1.5576070345359823E-2</v>
      </c>
      <c r="BW56" s="187"/>
      <c r="BX56" s="189">
        <v>0</v>
      </c>
      <c r="BY56" s="188">
        <v>3.1860143888236001E-3</v>
      </c>
      <c r="BZ56" s="187"/>
      <c r="CA56" s="189">
        <v>0</v>
      </c>
      <c r="CB56" s="188">
        <v>1.5576070345359823E-2</v>
      </c>
      <c r="CC56" s="187"/>
      <c r="CD56" s="189">
        <v>0</v>
      </c>
      <c r="CE56" s="188">
        <v>1.4160063950327113E-2</v>
      </c>
      <c r="CF56" s="187"/>
      <c r="CG56" s="189">
        <v>0</v>
      </c>
      <c r="CH56" s="188">
        <v>9.9120447652289792E-3</v>
      </c>
      <c r="CI56" s="187"/>
      <c r="CJ56" s="189">
        <v>0</v>
      </c>
      <c r="CK56" s="188">
        <v>1.345206075281076E-2</v>
      </c>
      <c r="CL56" s="187"/>
      <c r="CM56" s="189">
        <v>0</v>
      </c>
      <c r="CN56" s="188">
        <v>1.132805116026169E-2</v>
      </c>
      <c r="CO56" s="187"/>
      <c r="CP56" s="189">
        <v>0</v>
      </c>
      <c r="CQ56" s="188">
        <v>1.6992076740392537E-2</v>
      </c>
      <c r="CR56" s="187"/>
      <c r="CS56" s="189">
        <v>0</v>
      </c>
      <c r="CT56" s="188">
        <v>3.1860143888235999E-2</v>
      </c>
      <c r="CU56" s="187"/>
      <c r="CV56" s="189">
        <v>0</v>
      </c>
      <c r="CW56" s="188">
        <v>3.4456155612462638E-3</v>
      </c>
      <c r="CX56" s="187"/>
      <c r="CY56" s="186">
        <v>0</v>
      </c>
      <c r="CZ56" s="185">
        <v>2.6006240110675191E-2</v>
      </c>
      <c r="DA56" s="184">
        <v>2.1663214752425017E-3</v>
      </c>
    </row>
    <row r="57" spans="3:115">
      <c r="C57" s="165"/>
      <c r="E57" s="163" t="s">
        <v>681</v>
      </c>
      <c r="F57" s="164"/>
      <c r="G57" s="162" t="s">
        <v>681</v>
      </c>
      <c r="H57" s="163" t="s">
        <v>681</v>
      </c>
      <c r="I57" s="164"/>
      <c r="J57" s="162" t="s">
        <v>681</v>
      </c>
      <c r="K57" s="163" t="s">
        <v>681</v>
      </c>
      <c r="L57" s="164"/>
      <c r="M57" s="162" t="s">
        <v>681</v>
      </c>
      <c r="N57" s="163" t="s">
        <v>681</v>
      </c>
      <c r="O57" s="164"/>
      <c r="P57" s="162" t="s">
        <v>681</v>
      </c>
      <c r="Q57" s="163" t="s">
        <v>681</v>
      </c>
      <c r="R57" s="164"/>
      <c r="S57" s="162" t="s">
        <v>681</v>
      </c>
      <c r="T57" s="163" t="s">
        <v>681</v>
      </c>
      <c r="U57" s="164"/>
      <c r="V57" s="162" t="s">
        <v>681</v>
      </c>
      <c r="W57" s="163" t="s">
        <v>681</v>
      </c>
      <c r="X57" s="164"/>
      <c r="Y57" s="162" t="s">
        <v>681</v>
      </c>
      <c r="Z57" s="163" t="s">
        <v>681</v>
      </c>
      <c r="AA57" s="164"/>
      <c r="AB57" s="162" t="s">
        <v>681</v>
      </c>
      <c r="AC57" s="163" t="s">
        <v>681</v>
      </c>
      <c r="AD57" s="164"/>
      <c r="AE57" s="162" t="s">
        <v>681</v>
      </c>
      <c r="AF57" s="163" t="s">
        <v>681</v>
      </c>
      <c r="AG57" s="164"/>
      <c r="AH57" s="162" t="s">
        <v>681</v>
      </c>
      <c r="AI57" s="163" t="s">
        <v>681</v>
      </c>
      <c r="AJ57" s="164"/>
      <c r="AK57" s="162" t="s">
        <v>681</v>
      </c>
      <c r="AL57" s="163" t="s">
        <v>681</v>
      </c>
      <c r="AM57" s="164"/>
      <c r="AN57" s="162" t="s">
        <v>681</v>
      </c>
      <c r="AO57" s="163" t="s">
        <v>681</v>
      </c>
      <c r="AP57" s="164"/>
      <c r="AQ57" s="162" t="s">
        <v>681</v>
      </c>
      <c r="AR57" s="163" t="s">
        <v>681</v>
      </c>
      <c r="AS57" s="164"/>
      <c r="AT57" s="162" t="s">
        <v>681</v>
      </c>
      <c r="AU57" s="163" t="s">
        <v>681</v>
      </c>
      <c r="AV57" s="164"/>
      <c r="AW57" s="162" t="s">
        <v>681</v>
      </c>
      <c r="AX57" s="163" t="s">
        <v>681</v>
      </c>
      <c r="AY57" s="164"/>
      <c r="AZ57" s="162" t="s">
        <v>681</v>
      </c>
      <c r="BA57" s="163" t="s">
        <v>681</v>
      </c>
      <c r="BB57" s="164"/>
      <c r="BC57" s="162" t="s">
        <v>681</v>
      </c>
      <c r="BD57" s="163" t="s">
        <v>681</v>
      </c>
      <c r="BE57" s="164"/>
      <c r="BF57" s="162" t="s">
        <v>681</v>
      </c>
      <c r="BG57" s="163" t="s">
        <v>681</v>
      </c>
      <c r="BH57" s="164"/>
      <c r="BI57" s="162" t="s">
        <v>681</v>
      </c>
      <c r="BJ57" s="163" t="s">
        <v>681</v>
      </c>
      <c r="BK57" s="164"/>
      <c r="BL57" s="162" t="s">
        <v>681</v>
      </c>
      <c r="BM57" s="163" t="s">
        <v>681</v>
      </c>
      <c r="BN57" s="164"/>
      <c r="BO57" s="162" t="s">
        <v>681</v>
      </c>
      <c r="BP57" s="163" t="s">
        <v>681</v>
      </c>
      <c r="BQ57" s="164"/>
      <c r="BR57" s="162" t="s">
        <v>681</v>
      </c>
      <c r="BS57" s="163" t="s">
        <v>681</v>
      </c>
      <c r="BT57" s="164"/>
      <c r="BU57" s="162" t="s">
        <v>681</v>
      </c>
      <c r="BV57" s="163" t="s">
        <v>681</v>
      </c>
      <c r="BW57" s="164"/>
      <c r="BX57" s="162" t="s">
        <v>681</v>
      </c>
      <c r="BY57" s="163" t="s">
        <v>681</v>
      </c>
      <c r="BZ57" s="164"/>
      <c r="CA57" s="162" t="s">
        <v>681</v>
      </c>
      <c r="CB57" s="163" t="s">
        <v>681</v>
      </c>
      <c r="CC57" s="164"/>
      <c r="CD57" s="162" t="s">
        <v>681</v>
      </c>
      <c r="CE57" s="163" t="s">
        <v>681</v>
      </c>
      <c r="CF57" s="164"/>
      <c r="CG57" s="162" t="s">
        <v>681</v>
      </c>
      <c r="CH57" s="163" t="s">
        <v>681</v>
      </c>
      <c r="CI57" s="164"/>
      <c r="CJ57" s="162" t="s">
        <v>681</v>
      </c>
      <c r="CK57" s="163" t="s">
        <v>681</v>
      </c>
      <c r="CL57" s="164"/>
      <c r="CM57" s="162" t="s">
        <v>681</v>
      </c>
      <c r="CN57" s="163" t="s">
        <v>681</v>
      </c>
      <c r="CO57" s="164"/>
      <c r="CP57" s="162" t="s">
        <v>681</v>
      </c>
      <c r="CQ57" s="163" t="s">
        <v>681</v>
      </c>
      <c r="CR57" s="164"/>
      <c r="CS57" s="162" t="s">
        <v>681</v>
      </c>
      <c r="CT57" s="163" t="s">
        <v>681</v>
      </c>
      <c r="CU57" s="164"/>
      <c r="CV57" s="162" t="s">
        <v>681</v>
      </c>
      <c r="CW57" s="163" t="s">
        <v>681</v>
      </c>
      <c r="CX57" s="164"/>
      <c r="CY57" s="162" t="s">
        <v>681</v>
      </c>
      <c r="CZ57" s="163"/>
      <c r="DA57" s="162"/>
    </row>
    <row r="58" spans="3:115">
      <c r="C58" s="183" t="str">
        <f>[3]OVERVIEW!$B$194</f>
        <v>Households</v>
      </c>
      <c r="D58" s="138" t="s">
        <v>680</v>
      </c>
      <c r="E58" s="181">
        <v>0.66189532189690148</v>
      </c>
      <c r="F58" s="182">
        <v>50.697896749521988</v>
      </c>
      <c r="G58" s="180" t="s">
        <v>681</v>
      </c>
      <c r="H58" s="181">
        <v>0.93985850098003676</v>
      </c>
      <c r="I58" s="182">
        <v>44.69407265226279</v>
      </c>
      <c r="J58" s="180" t="s">
        <v>681</v>
      </c>
      <c r="K58" s="181">
        <v>0.61165458200243239</v>
      </c>
      <c r="L58" s="182">
        <v>53.112846706149476</v>
      </c>
      <c r="M58" s="180" t="s">
        <v>681</v>
      </c>
      <c r="N58" s="181">
        <v>0.93985850098003676</v>
      </c>
      <c r="O58" s="182">
        <v>53.920614943048527</v>
      </c>
      <c r="P58" s="180" t="s">
        <v>681</v>
      </c>
      <c r="Q58" s="181">
        <v>0.8563060080073569</v>
      </c>
      <c r="R58" s="182">
        <v>38.798423357110316</v>
      </c>
      <c r="S58" s="180" t="s">
        <v>681</v>
      </c>
      <c r="T58" s="181">
        <v>0.64829504078973277</v>
      </c>
      <c r="U58" s="182">
        <v>48.516431143072076</v>
      </c>
      <c r="V58" s="180" t="s">
        <v>681</v>
      </c>
      <c r="W58" s="181">
        <v>0.93985850098003676</v>
      </c>
      <c r="X58" s="182">
        <v>47.812654692176451</v>
      </c>
      <c r="Y58" s="180" t="s">
        <v>681</v>
      </c>
      <c r="Z58" s="181">
        <v>0.86493755161079211</v>
      </c>
      <c r="AA58" s="182">
        <v>82.213419500091447</v>
      </c>
      <c r="AB58" s="180" t="s">
        <v>681</v>
      </c>
      <c r="AC58" s="181">
        <v>0.77498084663473377</v>
      </c>
      <c r="AD58" s="182">
        <v>55.915647292822079</v>
      </c>
      <c r="AE58" s="180" t="s">
        <v>681</v>
      </c>
      <c r="AF58" s="181">
        <v>0.56987845338178034</v>
      </c>
      <c r="AG58" s="182">
        <v>20.7</v>
      </c>
      <c r="AH58" s="180" t="s">
        <v>681</v>
      </c>
      <c r="AI58" s="181">
        <v>0.62527549570522689</v>
      </c>
      <c r="AJ58" s="182">
        <v>45.477154593280503</v>
      </c>
      <c r="AK58" s="180" t="s">
        <v>681</v>
      </c>
      <c r="AL58" s="181">
        <v>0.62527549570522689</v>
      </c>
      <c r="AM58" s="182">
        <v>20.65</v>
      </c>
      <c r="AN58" s="180" t="s">
        <v>681</v>
      </c>
      <c r="AO58" s="181">
        <v>0.88024462909490231</v>
      </c>
      <c r="AP58" s="182">
        <v>71.818181818181813</v>
      </c>
      <c r="AQ58" s="180" t="s">
        <v>681</v>
      </c>
      <c r="AR58" s="181">
        <v>0.67413504515619682</v>
      </c>
      <c r="AS58" s="182">
        <v>315.82100678014564</v>
      </c>
      <c r="AT58" s="180" t="s">
        <v>681</v>
      </c>
      <c r="AU58" s="181">
        <v>0.76611042866086021</v>
      </c>
      <c r="AV58" s="182">
        <v>308.45292686629477</v>
      </c>
      <c r="AW58" s="180" t="s">
        <v>681</v>
      </c>
      <c r="AX58" s="181">
        <v>0.76611042866086021</v>
      </c>
      <c r="AY58" s="182">
        <v>348.14062576506063</v>
      </c>
      <c r="AZ58" s="180" t="s">
        <v>681</v>
      </c>
      <c r="BA58" s="181">
        <v>0.8127446290949023</v>
      </c>
      <c r="BB58" s="182">
        <v>236.55983550503868</v>
      </c>
      <c r="BC58" s="180" t="s">
        <v>681</v>
      </c>
      <c r="BD58" s="181">
        <v>0.89759693794033479</v>
      </c>
      <c r="BE58" s="182">
        <v>396.60044714255076</v>
      </c>
      <c r="BF58" s="180" t="s">
        <v>681</v>
      </c>
      <c r="BG58" s="181">
        <v>0.85593847677211365</v>
      </c>
      <c r="BH58" s="182">
        <v>896.19875881840198</v>
      </c>
      <c r="BI58" s="180" t="s">
        <v>681</v>
      </c>
      <c r="BJ58" s="181">
        <v>0.9489070842223718</v>
      </c>
      <c r="BK58" s="182">
        <v>605.13592647759231</v>
      </c>
      <c r="BL58" s="180" t="s">
        <v>681</v>
      </c>
      <c r="BM58" s="181">
        <v>0.9320715333101337</v>
      </c>
      <c r="BN58" s="182">
        <v>66.921606185847139</v>
      </c>
      <c r="BO58" s="180" t="s">
        <v>681</v>
      </c>
      <c r="BP58" s="181">
        <v>0.81301803232321523</v>
      </c>
      <c r="BQ58" s="182">
        <v>158.55157979201607</v>
      </c>
      <c r="BR58" s="180" t="s">
        <v>681</v>
      </c>
      <c r="BS58" s="181">
        <v>0.8620374603490798</v>
      </c>
      <c r="BT58" s="182">
        <v>133.76755240697358</v>
      </c>
      <c r="BU58" s="180" t="s">
        <v>681</v>
      </c>
      <c r="BV58" s="181">
        <v>0.81301803232321523</v>
      </c>
      <c r="BW58" s="182">
        <v>158.55157979201607</v>
      </c>
      <c r="BX58" s="180" t="s">
        <v>681</v>
      </c>
      <c r="BY58" s="181">
        <v>0.94056259164636691</v>
      </c>
      <c r="BZ58" s="182">
        <v>69.603242601416298</v>
      </c>
      <c r="CA58" s="180" t="s">
        <v>681</v>
      </c>
      <c r="CB58" s="181">
        <v>0.81301803232321523</v>
      </c>
      <c r="CC58" s="182">
        <v>158.55157979201607</v>
      </c>
      <c r="CD58" s="180" t="s">
        <v>681</v>
      </c>
      <c r="CE58" s="181">
        <v>0.7868978452521368</v>
      </c>
      <c r="CF58" s="182">
        <v>141.69195826041539</v>
      </c>
      <c r="CG58" s="180" t="s">
        <v>681</v>
      </c>
      <c r="CH58" s="181">
        <v>0.78036780715364185</v>
      </c>
      <c r="CI58" s="182">
        <v>127.18292018693435</v>
      </c>
      <c r="CJ58" s="180" t="s">
        <v>681</v>
      </c>
      <c r="CK58" s="181">
        <v>0.77099251299660854</v>
      </c>
      <c r="CL58" s="182">
        <v>282.02093827002136</v>
      </c>
      <c r="CM58" s="180" t="s">
        <v>681</v>
      </c>
      <c r="CN58" s="181">
        <v>0.78036780715364185</v>
      </c>
      <c r="CO58" s="182">
        <v>158.87928007239498</v>
      </c>
      <c r="CP58" s="180" t="s">
        <v>681</v>
      </c>
      <c r="CQ58" s="181">
        <v>0.81301803232321523</v>
      </c>
      <c r="CR58" s="182">
        <v>158.55157979201607</v>
      </c>
      <c r="CS58" s="180" t="s">
        <v>681</v>
      </c>
      <c r="CT58" s="181">
        <v>0.78847073717169758</v>
      </c>
      <c r="CU58" s="182">
        <v>116.63552662952226</v>
      </c>
      <c r="CV58" s="180" t="s">
        <v>681</v>
      </c>
      <c r="CW58" s="181">
        <v>0.9489070842223718</v>
      </c>
      <c r="CX58" s="182">
        <v>380.16118697601917</v>
      </c>
      <c r="CY58" s="180" t="s">
        <v>681</v>
      </c>
      <c r="CZ58" s="181">
        <v>0.79757456850335162</v>
      </c>
      <c r="DA58" s="180">
        <v>0</v>
      </c>
    </row>
    <row r="59" spans="3:115" outlineLevel="1">
      <c r="C59" s="179" t="str">
        <f>C50</f>
        <v>food losses:</v>
      </c>
      <c r="D59" s="77" t="s">
        <v>684</v>
      </c>
      <c r="E59" s="175">
        <v>0</v>
      </c>
      <c r="F59" s="176">
        <v>48.458872918312821</v>
      </c>
      <c r="G59" s="174">
        <v>0</v>
      </c>
      <c r="H59" s="175">
        <v>0</v>
      </c>
      <c r="I59" s="176">
        <v>48.458872918312821</v>
      </c>
      <c r="J59" s="174">
        <v>0</v>
      </c>
      <c r="K59" s="175">
        <v>7.7144002157119793E-2</v>
      </c>
      <c r="L59" s="176">
        <v>53.112846706149476</v>
      </c>
      <c r="M59" s="174">
        <v>0</v>
      </c>
      <c r="N59" s="175">
        <v>0</v>
      </c>
      <c r="O59" s="176">
        <v>39.543114653061693</v>
      </c>
      <c r="P59" s="174">
        <v>0</v>
      </c>
      <c r="Q59" s="175">
        <v>7.0469382701488587E-2</v>
      </c>
      <c r="R59" s="176">
        <v>38.798423357110316</v>
      </c>
      <c r="S59" s="174">
        <v>0</v>
      </c>
      <c r="T59" s="175">
        <v>9.8355276212247059E-2</v>
      </c>
      <c r="U59" s="176">
        <v>48.516431143072076</v>
      </c>
      <c r="V59" s="174">
        <v>0</v>
      </c>
      <c r="W59" s="175">
        <v>0</v>
      </c>
      <c r="X59" s="176">
        <v>36.625756330721408</v>
      </c>
      <c r="Y59" s="174">
        <v>0</v>
      </c>
      <c r="Z59" s="175">
        <v>0.13506244838920789</v>
      </c>
      <c r="AA59" s="176">
        <v>82.213419500091447</v>
      </c>
      <c r="AB59" s="174">
        <v>0</v>
      </c>
      <c r="AC59" s="175">
        <v>0.1280653505893298</v>
      </c>
      <c r="AD59" s="176">
        <v>55.915647292822079</v>
      </c>
      <c r="AE59" s="174">
        <v>0.09</v>
      </c>
      <c r="AF59" s="175">
        <v>0.2162928637775744</v>
      </c>
      <c r="AG59" s="176">
        <v>20.7</v>
      </c>
      <c r="AH59" s="174">
        <v>0</v>
      </c>
      <c r="AI59" s="175">
        <v>0.22484681884222424</v>
      </c>
      <c r="AJ59" s="176">
        <v>45.477154593280503</v>
      </c>
      <c r="AK59" s="174">
        <v>0</v>
      </c>
      <c r="AL59" s="175">
        <v>0.22484681884222424</v>
      </c>
      <c r="AM59" s="176">
        <v>20.65</v>
      </c>
      <c r="AN59" s="174">
        <v>0</v>
      </c>
      <c r="AO59" s="175">
        <v>5.9877685452548846E-2</v>
      </c>
      <c r="AP59" s="176">
        <v>71.818181818181813</v>
      </c>
      <c r="AQ59" s="174">
        <v>0</v>
      </c>
      <c r="AR59" s="175">
        <v>0.25987730148793303</v>
      </c>
      <c r="AS59" s="176">
        <v>315.82100678014564</v>
      </c>
      <c r="AT59" s="174">
        <v>0</v>
      </c>
      <c r="AU59" s="175">
        <v>0.23388957133913973</v>
      </c>
      <c r="AV59" s="176">
        <v>308.45292686629477</v>
      </c>
      <c r="AW59" s="174">
        <v>0</v>
      </c>
      <c r="AX59" s="175">
        <v>0.23388957133913973</v>
      </c>
      <c r="AY59" s="176">
        <v>348.14062576506063</v>
      </c>
      <c r="AZ59" s="174">
        <v>0</v>
      </c>
      <c r="BA59" s="175">
        <v>0.11975537090509769</v>
      </c>
      <c r="BB59" s="176">
        <v>236.55983550503868</v>
      </c>
      <c r="BC59" s="174">
        <v>0</v>
      </c>
      <c r="BD59" s="175">
        <v>6.818724180106582E-2</v>
      </c>
      <c r="BE59" s="176">
        <v>396.60044714255076</v>
      </c>
      <c r="BF59" s="174">
        <v>0</v>
      </c>
      <c r="BG59" s="175">
        <v>0</v>
      </c>
      <c r="BH59" s="176">
        <v>635</v>
      </c>
      <c r="BI59" s="174">
        <v>0</v>
      </c>
      <c r="BJ59" s="175">
        <v>2.5661865193949501E-2</v>
      </c>
      <c r="BK59" s="176">
        <v>605.13592647759231</v>
      </c>
      <c r="BL59" s="174">
        <v>0</v>
      </c>
      <c r="BM59" s="175">
        <v>0</v>
      </c>
      <c r="BN59" s="176">
        <v>66.921606185847139</v>
      </c>
      <c r="BO59" s="174">
        <v>0</v>
      </c>
      <c r="BP59" s="175">
        <v>7.9874057547485056E-2</v>
      </c>
      <c r="BQ59" s="176">
        <v>158.55157979201607</v>
      </c>
      <c r="BR59" s="174">
        <v>0.09</v>
      </c>
      <c r="BS59" s="175">
        <v>0</v>
      </c>
      <c r="BT59" s="176">
        <v>66.921606103675003</v>
      </c>
      <c r="BU59" s="174">
        <v>0</v>
      </c>
      <c r="BV59" s="175">
        <v>7.9874057547485056E-2</v>
      </c>
      <c r="BW59" s="176">
        <v>158.55157979201607</v>
      </c>
      <c r="BX59" s="174">
        <v>0.09</v>
      </c>
      <c r="BY59" s="175">
        <v>3.6782006777994286E-2</v>
      </c>
      <c r="BZ59" s="176">
        <v>69.603242601416298</v>
      </c>
      <c r="CA59" s="174">
        <v>0</v>
      </c>
      <c r="CB59" s="175">
        <v>7.9874057547485056E-2</v>
      </c>
      <c r="CC59" s="176">
        <v>158.55157979201607</v>
      </c>
      <c r="CD59" s="174">
        <v>0.09</v>
      </c>
      <c r="CE59" s="175">
        <v>3.6678322474180375E-2</v>
      </c>
      <c r="CF59" s="176">
        <v>122.17571860477165</v>
      </c>
      <c r="CG59" s="174">
        <v>4.4999999999999998E-2</v>
      </c>
      <c r="CH59" s="175">
        <v>2.0022591114291485E-2</v>
      </c>
      <c r="CI59" s="176">
        <v>158.87928007239498</v>
      </c>
      <c r="CJ59" s="174">
        <v>7.8750000000000001E-2</v>
      </c>
      <c r="CK59" s="175">
        <v>0.13900748700339147</v>
      </c>
      <c r="CL59" s="176">
        <v>282.02093827002136</v>
      </c>
      <c r="CM59" s="174">
        <v>0.09</v>
      </c>
      <c r="CN59" s="175">
        <v>2.0022591114291485E-2</v>
      </c>
      <c r="CO59" s="176">
        <v>158.87928007239498</v>
      </c>
      <c r="CP59" s="174">
        <v>7.8750000000000001E-2</v>
      </c>
      <c r="CQ59" s="175">
        <v>7.9874057547485056E-2</v>
      </c>
      <c r="CR59" s="176">
        <v>158.55157979201607</v>
      </c>
      <c r="CS59" s="174">
        <v>0.09</v>
      </c>
      <c r="CT59" s="175">
        <v>0</v>
      </c>
      <c r="CU59" s="176">
        <v>89.5</v>
      </c>
      <c r="CV59" s="174">
        <v>0.1</v>
      </c>
      <c r="CW59" s="175">
        <v>4.7759582444294908E-2</v>
      </c>
      <c r="CX59" s="176">
        <v>380.16118697601917</v>
      </c>
      <c r="CY59" s="174">
        <v>0</v>
      </c>
      <c r="CZ59" s="175">
        <v>8.9560742420627476E-2</v>
      </c>
      <c r="DA59" s="174">
        <v>1.3533038085715347E-2</v>
      </c>
    </row>
    <row r="60" spans="3:115" outlineLevel="1">
      <c r="C60" s="165"/>
      <c r="D60" s="77" t="s">
        <v>693</v>
      </c>
      <c r="E60" s="175">
        <v>0.19747103590799145</v>
      </c>
      <c r="F60" s="176">
        <v>48.458872918312821</v>
      </c>
      <c r="G60" s="174">
        <v>4.4164037854889593E-2</v>
      </c>
      <c r="H60" s="175">
        <v>0</v>
      </c>
      <c r="I60" s="176">
        <v>48.458872918312821</v>
      </c>
      <c r="J60" s="174">
        <v>0</v>
      </c>
      <c r="K60" s="175">
        <v>0</v>
      </c>
      <c r="L60" s="176">
        <v>42.490277364919585</v>
      </c>
      <c r="M60" s="174">
        <v>0.2</v>
      </c>
      <c r="N60" s="175">
        <v>0</v>
      </c>
      <c r="O60" s="176">
        <v>39.543114653061693</v>
      </c>
      <c r="P60" s="174">
        <v>0</v>
      </c>
      <c r="Q60" s="175">
        <v>0</v>
      </c>
      <c r="R60" s="176">
        <v>38.798423357110316</v>
      </c>
      <c r="S60" s="174">
        <v>0.02</v>
      </c>
      <c r="T60" s="175">
        <v>0</v>
      </c>
      <c r="U60" s="176">
        <v>41.204897155519689</v>
      </c>
      <c r="V60" s="174">
        <v>0.15070222222222221</v>
      </c>
      <c r="W60" s="175">
        <v>0</v>
      </c>
      <c r="X60" s="176">
        <v>36.625756330721408</v>
      </c>
      <c r="Y60" s="174">
        <v>0</v>
      </c>
      <c r="Z60" s="175">
        <v>0</v>
      </c>
      <c r="AA60" s="176">
        <v>37.404809706710566</v>
      </c>
      <c r="AB60" s="174">
        <v>0</v>
      </c>
      <c r="AC60" s="175">
        <v>0</v>
      </c>
      <c r="AD60" s="176">
        <v>55.915647292822079</v>
      </c>
      <c r="AE60" s="174">
        <v>0</v>
      </c>
      <c r="AF60" s="175">
        <v>7.2504952452746213E-2</v>
      </c>
      <c r="AG60" s="176">
        <v>20.7</v>
      </c>
      <c r="AH60" s="174">
        <v>0.09</v>
      </c>
      <c r="AI60" s="175">
        <v>0</v>
      </c>
      <c r="AJ60" s="176">
        <v>45.477154593280503</v>
      </c>
      <c r="AK60" s="174">
        <v>0.09</v>
      </c>
      <c r="AL60" s="175">
        <v>5.9877685452548846E-2</v>
      </c>
      <c r="AM60" s="176">
        <v>20.65</v>
      </c>
      <c r="AN60" s="174">
        <v>0.09</v>
      </c>
      <c r="AO60" s="175">
        <v>5.9877685452548846E-2</v>
      </c>
      <c r="AP60" s="176">
        <v>71.818181818181813</v>
      </c>
      <c r="AQ60" s="174">
        <v>0</v>
      </c>
      <c r="AR60" s="175">
        <v>0</v>
      </c>
      <c r="AS60" s="176">
        <v>285.39961241556045</v>
      </c>
      <c r="AT60" s="174">
        <v>0</v>
      </c>
      <c r="AU60" s="175">
        <v>0</v>
      </c>
      <c r="AV60" s="176">
        <v>263.98276432759872</v>
      </c>
      <c r="AW60" s="174">
        <v>0</v>
      </c>
      <c r="AX60" s="175">
        <v>0</v>
      </c>
      <c r="AY60" s="176">
        <v>348.14062576506063</v>
      </c>
      <c r="AZ60" s="174">
        <v>0</v>
      </c>
      <c r="BA60" s="175">
        <v>0</v>
      </c>
      <c r="BB60" s="176">
        <v>236.55983550503868</v>
      </c>
      <c r="BC60" s="174">
        <v>6.7500000000000004E-2</v>
      </c>
      <c r="BD60" s="175">
        <v>0</v>
      </c>
      <c r="BE60" s="176">
        <v>76.641550669216073</v>
      </c>
      <c r="BF60" s="174">
        <v>0</v>
      </c>
      <c r="BG60" s="175">
        <v>0</v>
      </c>
      <c r="BH60" s="176">
        <v>635</v>
      </c>
      <c r="BI60" s="174">
        <v>0</v>
      </c>
      <c r="BJ60" s="175">
        <v>0</v>
      </c>
      <c r="BK60" s="176">
        <v>302.56796323879615</v>
      </c>
      <c r="BL60" s="174">
        <v>0</v>
      </c>
      <c r="BM60" s="175">
        <v>0</v>
      </c>
      <c r="BN60" s="176">
        <v>66.921606185847139</v>
      </c>
      <c r="BO60" s="174">
        <v>0</v>
      </c>
      <c r="BP60" s="175">
        <v>0</v>
      </c>
      <c r="BQ60" s="176">
        <v>72.8</v>
      </c>
      <c r="BR60" s="174">
        <v>0</v>
      </c>
      <c r="BS60" s="175">
        <v>0</v>
      </c>
      <c r="BT60" s="176">
        <v>66.921606103675003</v>
      </c>
      <c r="BU60" s="174">
        <v>0.03</v>
      </c>
      <c r="BV60" s="175">
        <v>0</v>
      </c>
      <c r="BW60" s="176">
        <v>72.8</v>
      </c>
      <c r="BX60" s="174">
        <v>0</v>
      </c>
      <c r="BY60" s="175">
        <v>0</v>
      </c>
      <c r="BZ60" s="176">
        <v>66.921606054785229</v>
      </c>
      <c r="CA60" s="174">
        <v>0</v>
      </c>
      <c r="CB60" s="175">
        <v>0</v>
      </c>
      <c r="CC60" s="176">
        <v>72.8</v>
      </c>
      <c r="CD60" s="174">
        <v>0</v>
      </c>
      <c r="CE60" s="175">
        <v>0</v>
      </c>
      <c r="CF60" s="176">
        <v>122.17571860477165</v>
      </c>
      <c r="CG60" s="174">
        <v>4.7931034482758567E-2</v>
      </c>
      <c r="CH60" s="175">
        <v>0</v>
      </c>
      <c r="CI60" s="176">
        <v>91.337090567862987</v>
      </c>
      <c r="CJ60" s="174">
        <v>0</v>
      </c>
      <c r="CK60" s="175">
        <v>0</v>
      </c>
      <c r="CL60" s="176">
        <v>192</v>
      </c>
      <c r="CM60" s="174">
        <v>0</v>
      </c>
      <c r="CN60" s="175">
        <v>0</v>
      </c>
      <c r="CO60" s="176">
        <v>114.1</v>
      </c>
      <c r="CP60" s="174">
        <v>0</v>
      </c>
      <c r="CQ60" s="175">
        <v>0</v>
      </c>
      <c r="CR60" s="176">
        <v>72.8</v>
      </c>
      <c r="CS60" s="174">
        <v>0</v>
      </c>
      <c r="CT60" s="175">
        <v>0</v>
      </c>
      <c r="CU60" s="176">
        <v>89.5</v>
      </c>
      <c r="CV60" s="174">
        <v>0</v>
      </c>
      <c r="CW60" s="175">
        <v>0</v>
      </c>
      <c r="CX60" s="176">
        <v>380.16118697601917</v>
      </c>
      <c r="CY60" s="174">
        <v>0</v>
      </c>
      <c r="CZ60" s="175">
        <v>1.3529720351780374E-2</v>
      </c>
      <c r="DA60" s="174">
        <v>3.1169722963762383E-2</v>
      </c>
    </row>
    <row r="61" spans="3:115" outlineLevel="1">
      <c r="C61" s="165"/>
      <c r="D61" s="77" t="s">
        <v>686</v>
      </c>
      <c r="E61" s="175">
        <v>9.6469604340217563E-2</v>
      </c>
      <c r="F61" s="176">
        <v>48.458872918312821</v>
      </c>
      <c r="G61" s="174">
        <v>0</v>
      </c>
      <c r="H61" s="175">
        <v>0</v>
      </c>
      <c r="I61" s="176">
        <v>48.458872918312821</v>
      </c>
      <c r="J61" s="174">
        <v>0</v>
      </c>
      <c r="K61" s="175">
        <v>0.11120141584044785</v>
      </c>
      <c r="L61" s="176">
        <v>53.112846706149476</v>
      </c>
      <c r="M61" s="174">
        <v>0</v>
      </c>
      <c r="N61" s="175">
        <v>0</v>
      </c>
      <c r="O61" s="176">
        <v>39.543114653061693</v>
      </c>
      <c r="P61" s="174">
        <v>0</v>
      </c>
      <c r="Q61" s="175">
        <v>5.3224609291154523E-2</v>
      </c>
      <c r="R61" s="176">
        <v>38.798423357110316</v>
      </c>
      <c r="S61" s="174">
        <v>0</v>
      </c>
      <c r="T61" s="175">
        <v>0.10264746077579801</v>
      </c>
      <c r="U61" s="176">
        <v>48.516431143072076</v>
      </c>
      <c r="V61" s="174">
        <v>0</v>
      </c>
      <c r="W61" s="175">
        <v>0</v>
      </c>
      <c r="X61" s="176">
        <v>36.625756330721408</v>
      </c>
      <c r="Y61" s="174">
        <v>0</v>
      </c>
      <c r="Z61" s="175">
        <v>0</v>
      </c>
      <c r="AA61" s="176">
        <v>37.404809706710566</v>
      </c>
      <c r="AB61" s="174">
        <v>0</v>
      </c>
      <c r="AC61" s="175">
        <v>0</v>
      </c>
      <c r="AD61" s="176">
        <v>55.915647292822079</v>
      </c>
      <c r="AE61" s="174">
        <v>0</v>
      </c>
      <c r="AF61" s="175">
        <v>5.1323730387899003E-2</v>
      </c>
      <c r="AG61" s="176">
        <v>20.7</v>
      </c>
      <c r="AH61" s="174">
        <v>0</v>
      </c>
      <c r="AI61" s="175">
        <v>5.9877685452548846E-2</v>
      </c>
      <c r="AJ61" s="176">
        <v>45.477154593280503</v>
      </c>
      <c r="AK61" s="174">
        <v>0</v>
      </c>
      <c r="AL61" s="175">
        <v>0</v>
      </c>
      <c r="AM61" s="176">
        <v>18.803796985166329</v>
      </c>
      <c r="AN61" s="174">
        <v>0</v>
      </c>
      <c r="AO61" s="175">
        <v>0</v>
      </c>
      <c r="AP61" s="176">
        <v>47.571428571428569</v>
      </c>
      <c r="AQ61" s="174">
        <v>0</v>
      </c>
      <c r="AR61" s="175">
        <v>4.8879743226570481E-2</v>
      </c>
      <c r="AS61" s="176">
        <v>315.82100678014564</v>
      </c>
      <c r="AT61" s="174">
        <v>0</v>
      </c>
      <c r="AU61" s="175">
        <v>0</v>
      </c>
      <c r="AV61" s="176">
        <v>308.45292686629477</v>
      </c>
      <c r="AW61" s="174">
        <v>0</v>
      </c>
      <c r="AX61" s="175">
        <v>0</v>
      </c>
      <c r="AY61" s="176">
        <v>348.14062576506063</v>
      </c>
      <c r="AZ61" s="174">
        <v>0</v>
      </c>
      <c r="BA61" s="175">
        <v>0</v>
      </c>
      <c r="BB61" s="176">
        <v>236.55983550503868</v>
      </c>
      <c r="BC61" s="174">
        <v>0</v>
      </c>
      <c r="BD61" s="175">
        <v>3.4215820258599337E-2</v>
      </c>
      <c r="BE61" s="176">
        <v>396.60044714255076</v>
      </c>
      <c r="BF61" s="174">
        <v>0</v>
      </c>
      <c r="BG61" s="175">
        <v>3.1681315054258641E-2</v>
      </c>
      <c r="BH61" s="176">
        <v>896.19875881840198</v>
      </c>
      <c r="BI61" s="174">
        <v>1.0999999999999999E-2</v>
      </c>
      <c r="BJ61" s="175">
        <v>2.2097717250345403E-2</v>
      </c>
      <c r="BK61" s="176">
        <v>605.13592647759231</v>
      </c>
      <c r="BL61" s="174">
        <v>3.3333333333333335E-3</v>
      </c>
      <c r="BM61" s="175">
        <v>0</v>
      </c>
      <c r="BN61" s="176">
        <v>66.921606185847139</v>
      </c>
      <c r="BO61" s="174">
        <v>0</v>
      </c>
      <c r="BP61" s="175">
        <v>0</v>
      </c>
      <c r="BQ61" s="176">
        <v>72.8</v>
      </c>
      <c r="BR61" s="174">
        <v>0</v>
      </c>
      <c r="BS61" s="175">
        <v>8.2300674456970729E-2</v>
      </c>
      <c r="BT61" s="176">
        <v>133.76755240697358</v>
      </c>
      <c r="BU61" s="174">
        <v>0</v>
      </c>
      <c r="BV61" s="175">
        <v>0</v>
      </c>
      <c r="BW61" s="176">
        <v>72.8</v>
      </c>
      <c r="BX61" s="174">
        <v>0</v>
      </c>
      <c r="BY61" s="175">
        <v>2.2655401575638758E-2</v>
      </c>
      <c r="BZ61" s="176">
        <v>69.603242601416298</v>
      </c>
      <c r="CA61" s="174">
        <v>0</v>
      </c>
      <c r="CB61" s="175">
        <v>0</v>
      </c>
      <c r="CC61" s="176">
        <v>72.8</v>
      </c>
      <c r="CD61" s="174">
        <v>0</v>
      </c>
      <c r="CE61" s="175">
        <v>3.8492797790924252E-2</v>
      </c>
      <c r="CF61" s="176">
        <v>122.17571860477165</v>
      </c>
      <c r="CG61" s="174">
        <v>4.4999999999999998E-2</v>
      </c>
      <c r="CH61" s="175">
        <v>6.8431640517198675E-2</v>
      </c>
      <c r="CI61" s="176">
        <v>158.87928007239498</v>
      </c>
      <c r="CJ61" s="174">
        <v>3.5320051085568335E-2</v>
      </c>
      <c r="CK61" s="175">
        <v>0</v>
      </c>
      <c r="CL61" s="176">
        <v>192</v>
      </c>
      <c r="CM61" s="174">
        <v>0</v>
      </c>
      <c r="CN61" s="175">
        <v>6.8431640517198675E-2</v>
      </c>
      <c r="CO61" s="176">
        <v>158.87928007239498</v>
      </c>
      <c r="CP61" s="174">
        <v>3.5320051085568335E-2</v>
      </c>
      <c r="CQ61" s="175">
        <v>0</v>
      </c>
      <c r="CR61" s="176">
        <v>72.8</v>
      </c>
      <c r="CS61" s="174">
        <v>0</v>
      </c>
      <c r="CT61" s="175">
        <v>8.6711759303505914E-2</v>
      </c>
      <c r="CU61" s="176">
        <v>116.63552662952226</v>
      </c>
      <c r="CV61" s="174">
        <v>0</v>
      </c>
      <c r="CW61" s="175">
        <v>0</v>
      </c>
      <c r="CX61" s="176">
        <v>380.16118697601917</v>
      </c>
      <c r="CY61" s="174">
        <v>3.3333333333333335E-3</v>
      </c>
      <c r="CZ61" s="175">
        <v>3.525355898753936E-2</v>
      </c>
      <c r="DA61" s="174">
        <v>1.6064478990311939E-3</v>
      </c>
      <c r="DC61" s="178" t="str">
        <f>C58</f>
        <v>Households</v>
      </c>
    </row>
    <row r="62" spans="3:115" outlineLevel="1">
      <c r="C62" s="165"/>
      <c r="D62" s="77" t="s">
        <v>687</v>
      </c>
      <c r="E62" s="175">
        <v>0</v>
      </c>
      <c r="F62" s="176">
        <v>48.458872918312821</v>
      </c>
      <c r="G62" s="174">
        <v>0</v>
      </c>
      <c r="H62" s="175">
        <v>0</v>
      </c>
      <c r="I62" s="176">
        <v>48.458872918312821</v>
      </c>
      <c r="J62" s="174">
        <v>0</v>
      </c>
      <c r="K62" s="175">
        <v>0</v>
      </c>
      <c r="L62" s="176">
        <v>42.490277364919585</v>
      </c>
      <c r="M62" s="174">
        <v>0</v>
      </c>
      <c r="N62" s="175">
        <v>0</v>
      </c>
      <c r="O62" s="176">
        <v>39.543114653061693</v>
      </c>
      <c r="P62" s="174">
        <v>0</v>
      </c>
      <c r="Q62" s="175">
        <v>0</v>
      </c>
      <c r="R62" s="176">
        <v>38.798423357110316</v>
      </c>
      <c r="S62" s="174">
        <v>0</v>
      </c>
      <c r="T62" s="175">
        <v>0</v>
      </c>
      <c r="U62" s="176">
        <v>41.204897155519689</v>
      </c>
      <c r="V62" s="174">
        <v>0</v>
      </c>
      <c r="W62" s="175">
        <v>0</v>
      </c>
      <c r="X62" s="176">
        <v>36.625756330721408</v>
      </c>
      <c r="Y62" s="174">
        <v>0</v>
      </c>
      <c r="Z62" s="175">
        <v>0</v>
      </c>
      <c r="AA62" s="176">
        <v>37.404809706710566</v>
      </c>
      <c r="AB62" s="174">
        <v>0</v>
      </c>
      <c r="AC62" s="175">
        <v>6.953802775936449E-3</v>
      </c>
      <c r="AD62" s="176">
        <v>55.915647292822079</v>
      </c>
      <c r="AE62" s="174">
        <v>0</v>
      </c>
      <c r="AF62" s="175">
        <v>0</v>
      </c>
      <c r="AG62" s="176">
        <v>18.803796985166329</v>
      </c>
      <c r="AH62" s="174">
        <v>0</v>
      </c>
      <c r="AI62" s="175">
        <v>0</v>
      </c>
      <c r="AJ62" s="176">
        <v>45.477154593280503</v>
      </c>
      <c r="AK62" s="174">
        <v>0</v>
      </c>
      <c r="AL62" s="175">
        <v>0</v>
      </c>
      <c r="AM62" s="176">
        <v>18.803796985166329</v>
      </c>
      <c r="AN62" s="174">
        <v>0</v>
      </c>
      <c r="AO62" s="175">
        <v>0</v>
      </c>
      <c r="AP62" s="176">
        <v>47.571428571428569</v>
      </c>
      <c r="AQ62" s="174">
        <v>0</v>
      </c>
      <c r="AR62" s="175">
        <v>1.7107910129299669E-2</v>
      </c>
      <c r="AS62" s="176">
        <v>315.82100678014564</v>
      </c>
      <c r="AT62" s="174">
        <v>0</v>
      </c>
      <c r="AU62" s="175">
        <v>0</v>
      </c>
      <c r="AV62" s="176">
        <v>263.98276432759872</v>
      </c>
      <c r="AW62" s="174">
        <v>0</v>
      </c>
      <c r="AX62" s="175">
        <v>0</v>
      </c>
      <c r="AY62" s="176">
        <v>348.14062576506063</v>
      </c>
      <c r="AZ62" s="174">
        <v>0</v>
      </c>
      <c r="BA62" s="175">
        <v>0</v>
      </c>
      <c r="BB62" s="176">
        <v>236.55983550503868</v>
      </c>
      <c r="BC62" s="174">
        <v>0</v>
      </c>
      <c r="BD62" s="175">
        <v>0</v>
      </c>
      <c r="BE62" s="176">
        <v>76.641550669216073</v>
      </c>
      <c r="BF62" s="174">
        <v>0</v>
      </c>
      <c r="BG62" s="175">
        <v>0</v>
      </c>
      <c r="BH62" s="176">
        <v>635</v>
      </c>
      <c r="BI62" s="174">
        <v>0</v>
      </c>
      <c r="BJ62" s="175">
        <v>0</v>
      </c>
      <c r="BK62" s="176">
        <v>302.56796323879615</v>
      </c>
      <c r="BL62" s="174">
        <v>0</v>
      </c>
      <c r="BM62" s="175">
        <v>1.7107910129299669E-2</v>
      </c>
      <c r="BN62" s="176">
        <v>66.921606185847139</v>
      </c>
      <c r="BO62" s="174">
        <v>0</v>
      </c>
      <c r="BP62" s="175">
        <v>1.7107910129299669E-2</v>
      </c>
      <c r="BQ62" s="176">
        <v>158.55157979201607</v>
      </c>
      <c r="BR62" s="174">
        <v>0</v>
      </c>
      <c r="BS62" s="175">
        <v>2.5661865193949501E-2</v>
      </c>
      <c r="BT62" s="176">
        <v>133.76755240697358</v>
      </c>
      <c r="BU62" s="174">
        <v>0</v>
      </c>
      <c r="BV62" s="175">
        <v>1.7107910129299669E-2</v>
      </c>
      <c r="BW62" s="176">
        <v>158.55157979201607</v>
      </c>
      <c r="BX62" s="174">
        <v>0</v>
      </c>
      <c r="BY62" s="175">
        <v>0</v>
      </c>
      <c r="BZ62" s="176">
        <v>66.921606054785229</v>
      </c>
      <c r="CA62" s="174">
        <v>0</v>
      </c>
      <c r="CB62" s="175">
        <v>1.7107910129299669E-2</v>
      </c>
      <c r="CC62" s="176">
        <v>158.55157979201607</v>
      </c>
      <c r="CD62" s="174">
        <v>0</v>
      </c>
      <c r="CE62" s="175">
        <v>0</v>
      </c>
      <c r="CF62" s="176">
        <v>122.17571860477165</v>
      </c>
      <c r="CG62" s="174">
        <v>0</v>
      </c>
      <c r="CH62" s="175">
        <v>1.7107910129299669E-2</v>
      </c>
      <c r="CI62" s="176">
        <v>158.87928007239498</v>
      </c>
      <c r="CJ62" s="174">
        <v>0</v>
      </c>
      <c r="CK62" s="175">
        <v>0</v>
      </c>
      <c r="CL62" s="176">
        <v>192</v>
      </c>
      <c r="CM62" s="174">
        <v>0</v>
      </c>
      <c r="CN62" s="175">
        <v>1.7107910129299669E-2</v>
      </c>
      <c r="CO62" s="176">
        <v>158.87928007239498</v>
      </c>
      <c r="CP62" s="174">
        <v>0</v>
      </c>
      <c r="CQ62" s="175">
        <v>1.7107910129299669E-2</v>
      </c>
      <c r="CR62" s="176">
        <v>158.55157979201607</v>
      </c>
      <c r="CS62" s="174">
        <v>0</v>
      </c>
      <c r="CT62" s="175">
        <v>2.4817503524796523E-2</v>
      </c>
      <c r="CU62" s="176">
        <v>116.63552662952226</v>
      </c>
      <c r="CV62" s="174">
        <v>0</v>
      </c>
      <c r="CW62" s="175">
        <v>0</v>
      </c>
      <c r="CX62" s="176">
        <v>380.16118697601917</v>
      </c>
      <c r="CY62" s="174">
        <v>0</v>
      </c>
      <c r="CZ62" s="175">
        <v>6.6512641144301672E-3</v>
      </c>
      <c r="DA62" s="174">
        <v>0</v>
      </c>
      <c r="DC62" s="177">
        <f>CZ62/CZ65</f>
        <v>4.26045673272629E-2</v>
      </c>
      <c r="DD62" s="77" t="s">
        <v>688</v>
      </c>
      <c r="DI62" s="77" t="s">
        <v>6</v>
      </c>
      <c r="DK62" s="35" t="s">
        <v>696</v>
      </c>
    </row>
    <row r="63" spans="3:115" outlineLevel="1">
      <c r="C63" s="165"/>
      <c r="D63" s="77" t="s">
        <v>689</v>
      </c>
      <c r="E63" s="175">
        <v>0</v>
      </c>
      <c r="F63" s="176">
        <v>48.458872918312821</v>
      </c>
      <c r="G63" s="174">
        <v>0</v>
      </c>
      <c r="H63" s="175">
        <v>6.0141499019963282E-2</v>
      </c>
      <c r="I63" s="176">
        <v>44.69407265226279</v>
      </c>
      <c r="J63" s="174">
        <v>0</v>
      </c>
      <c r="K63" s="175">
        <v>0</v>
      </c>
      <c r="L63" s="176">
        <v>42.490277364919585</v>
      </c>
      <c r="M63" s="174">
        <v>0</v>
      </c>
      <c r="N63" s="175">
        <v>6.0141499019963282E-2</v>
      </c>
      <c r="O63" s="176">
        <v>53.920614943048527</v>
      </c>
      <c r="P63" s="174">
        <v>0</v>
      </c>
      <c r="Q63" s="175">
        <v>0</v>
      </c>
      <c r="R63" s="176">
        <v>38.798423357110316</v>
      </c>
      <c r="S63" s="174">
        <v>0</v>
      </c>
      <c r="T63" s="175">
        <v>0</v>
      </c>
      <c r="U63" s="176">
        <v>41.204897155519689</v>
      </c>
      <c r="V63" s="174">
        <v>0</v>
      </c>
      <c r="W63" s="175">
        <v>6.0141499019963282E-2</v>
      </c>
      <c r="X63" s="176">
        <v>53.920614943048527</v>
      </c>
      <c r="Y63" s="174">
        <v>0</v>
      </c>
      <c r="Z63" s="175">
        <v>0</v>
      </c>
      <c r="AA63" s="176">
        <v>37.404809706710566</v>
      </c>
      <c r="AB63" s="174">
        <v>0</v>
      </c>
      <c r="AC63" s="175">
        <v>0</v>
      </c>
      <c r="AD63" s="176">
        <v>55.915647292822079</v>
      </c>
      <c r="AE63" s="174">
        <v>0</v>
      </c>
      <c r="AF63" s="175">
        <v>0</v>
      </c>
      <c r="AG63" s="176">
        <v>18.803796985166329</v>
      </c>
      <c r="AH63" s="174">
        <v>0</v>
      </c>
      <c r="AI63" s="175">
        <v>0</v>
      </c>
      <c r="AJ63" s="176">
        <v>45.477154593280503</v>
      </c>
      <c r="AK63" s="174">
        <v>0</v>
      </c>
      <c r="AL63" s="175">
        <v>0</v>
      </c>
      <c r="AM63" s="176">
        <v>18.803796985166329</v>
      </c>
      <c r="AN63" s="174">
        <v>0</v>
      </c>
      <c r="AO63" s="175">
        <v>0</v>
      </c>
      <c r="AP63" s="176">
        <v>47.571428571428569</v>
      </c>
      <c r="AQ63" s="174">
        <v>0</v>
      </c>
      <c r="AR63" s="175">
        <v>0</v>
      </c>
      <c r="AS63" s="176">
        <v>285.39961241556045</v>
      </c>
      <c r="AT63" s="174">
        <v>0</v>
      </c>
      <c r="AU63" s="175">
        <v>0</v>
      </c>
      <c r="AV63" s="176">
        <v>263.98276432759872</v>
      </c>
      <c r="AW63" s="174">
        <v>0</v>
      </c>
      <c r="AX63" s="175">
        <v>0</v>
      </c>
      <c r="AY63" s="176">
        <v>348.14062576506063</v>
      </c>
      <c r="AZ63" s="174">
        <v>0</v>
      </c>
      <c r="BA63" s="175">
        <v>0</v>
      </c>
      <c r="BB63" s="176">
        <v>236.55983550503868</v>
      </c>
      <c r="BC63" s="174">
        <v>0</v>
      </c>
      <c r="BD63" s="175">
        <v>0</v>
      </c>
      <c r="BE63" s="176">
        <v>76.641550669216073</v>
      </c>
      <c r="BF63" s="174">
        <v>0</v>
      </c>
      <c r="BG63" s="175">
        <v>0.10138020817362767</v>
      </c>
      <c r="BH63" s="176">
        <v>896.19875881840198</v>
      </c>
      <c r="BI63" s="174">
        <v>0</v>
      </c>
      <c r="BJ63" s="175">
        <v>0</v>
      </c>
      <c r="BK63" s="176">
        <v>302.56796323879615</v>
      </c>
      <c r="BL63" s="174">
        <v>0</v>
      </c>
      <c r="BM63" s="175">
        <v>5.0820556560566651E-2</v>
      </c>
      <c r="BN63" s="176">
        <v>66.921606185847139</v>
      </c>
      <c r="BO63" s="174">
        <v>0</v>
      </c>
      <c r="BP63" s="175">
        <v>0</v>
      </c>
      <c r="BQ63" s="176">
        <v>72.8</v>
      </c>
      <c r="BR63" s="174">
        <v>0</v>
      </c>
      <c r="BS63" s="175">
        <v>0</v>
      </c>
      <c r="BT63" s="176">
        <v>66.921606103675003</v>
      </c>
      <c r="BU63" s="174">
        <v>0</v>
      </c>
      <c r="BV63" s="175">
        <v>0</v>
      </c>
      <c r="BW63" s="176">
        <v>72.8</v>
      </c>
      <c r="BX63" s="174">
        <v>0</v>
      </c>
      <c r="BY63" s="175">
        <v>0</v>
      </c>
      <c r="BZ63" s="176">
        <v>66.921606054785229</v>
      </c>
      <c r="CA63" s="174">
        <v>0</v>
      </c>
      <c r="CB63" s="175">
        <v>0</v>
      </c>
      <c r="CC63" s="176">
        <v>72.8</v>
      </c>
      <c r="CD63" s="174">
        <v>0</v>
      </c>
      <c r="CE63" s="175">
        <v>0</v>
      </c>
      <c r="CF63" s="176">
        <v>122.17571860477165</v>
      </c>
      <c r="CG63" s="174">
        <v>0</v>
      </c>
      <c r="CH63" s="175">
        <v>0</v>
      </c>
      <c r="CI63" s="176">
        <v>91.337090567862987</v>
      </c>
      <c r="CJ63" s="174">
        <v>0</v>
      </c>
      <c r="CK63" s="175">
        <v>0</v>
      </c>
      <c r="CL63" s="176">
        <v>192</v>
      </c>
      <c r="CM63" s="174">
        <v>0</v>
      </c>
      <c r="CN63" s="175">
        <v>0</v>
      </c>
      <c r="CO63" s="176">
        <v>114.1</v>
      </c>
      <c r="CP63" s="174">
        <v>0</v>
      </c>
      <c r="CQ63" s="175">
        <v>0</v>
      </c>
      <c r="CR63" s="176">
        <v>72.8</v>
      </c>
      <c r="CS63" s="174">
        <v>0</v>
      </c>
      <c r="CT63" s="175">
        <v>0</v>
      </c>
      <c r="CU63" s="176">
        <v>89.5</v>
      </c>
      <c r="CV63" s="174">
        <v>0</v>
      </c>
      <c r="CW63" s="175">
        <v>0</v>
      </c>
      <c r="CX63" s="176">
        <v>380.16118697601917</v>
      </c>
      <c r="CY63" s="174">
        <v>0</v>
      </c>
      <c r="CZ63" s="175">
        <v>1.1120936673762096E-2</v>
      </c>
      <c r="DA63" s="174">
        <v>0</v>
      </c>
    </row>
    <row r="64" spans="3:115" outlineLevel="1">
      <c r="C64" s="165"/>
      <c r="D64" s="173" t="s">
        <v>690</v>
      </c>
      <c r="E64" s="171">
        <v>0</v>
      </c>
      <c r="F64" s="172">
        <v>0</v>
      </c>
      <c r="G64" s="170">
        <v>0</v>
      </c>
      <c r="H64" s="171">
        <v>0</v>
      </c>
      <c r="I64" s="172">
        <v>0</v>
      </c>
      <c r="J64" s="170">
        <v>0</v>
      </c>
      <c r="K64" s="171">
        <v>0</v>
      </c>
      <c r="L64" s="172">
        <v>0</v>
      </c>
      <c r="M64" s="170">
        <v>0</v>
      </c>
      <c r="N64" s="171">
        <v>0</v>
      </c>
      <c r="O64" s="172">
        <v>0</v>
      </c>
      <c r="P64" s="170">
        <v>0</v>
      </c>
      <c r="Q64" s="171">
        <v>0</v>
      </c>
      <c r="R64" s="172">
        <v>0</v>
      </c>
      <c r="S64" s="170">
        <v>0</v>
      </c>
      <c r="T64" s="171">
        <v>0</v>
      </c>
      <c r="U64" s="172">
        <v>0</v>
      </c>
      <c r="V64" s="170">
        <v>0</v>
      </c>
      <c r="W64" s="171">
        <v>0</v>
      </c>
      <c r="X64" s="172">
        <v>0</v>
      </c>
      <c r="Y64" s="170">
        <v>0</v>
      </c>
      <c r="Z64" s="171">
        <v>0</v>
      </c>
      <c r="AA64" s="172">
        <v>0</v>
      </c>
      <c r="AB64" s="170">
        <v>0</v>
      </c>
      <c r="AC64" s="171">
        <v>0</v>
      </c>
      <c r="AD64" s="172">
        <v>0</v>
      </c>
      <c r="AE64" s="170">
        <v>0</v>
      </c>
      <c r="AF64" s="171">
        <v>0</v>
      </c>
      <c r="AG64" s="172">
        <v>0</v>
      </c>
      <c r="AH64" s="170">
        <v>0</v>
      </c>
      <c r="AI64" s="171">
        <v>0</v>
      </c>
      <c r="AJ64" s="172">
        <v>0</v>
      </c>
      <c r="AK64" s="170">
        <v>0</v>
      </c>
      <c r="AL64" s="171">
        <v>0</v>
      </c>
      <c r="AM64" s="172">
        <v>0</v>
      </c>
      <c r="AN64" s="170">
        <v>0</v>
      </c>
      <c r="AO64" s="171">
        <v>0</v>
      </c>
      <c r="AP64" s="172">
        <v>0</v>
      </c>
      <c r="AQ64" s="170">
        <v>0</v>
      </c>
      <c r="AR64" s="171">
        <v>0</v>
      </c>
      <c r="AS64" s="172">
        <v>0</v>
      </c>
      <c r="AT64" s="170">
        <v>0</v>
      </c>
      <c r="AU64" s="171">
        <v>0</v>
      </c>
      <c r="AV64" s="172">
        <v>0</v>
      </c>
      <c r="AW64" s="170">
        <v>0</v>
      </c>
      <c r="AX64" s="171">
        <v>0</v>
      </c>
      <c r="AY64" s="172">
        <v>0</v>
      </c>
      <c r="AZ64" s="170">
        <v>0</v>
      </c>
      <c r="BA64" s="171">
        <v>0</v>
      </c>
      <c r="BB64" s="172">
        <v>0</v>
      </c>
      <c r="BC64" s="170">
        <v>0</v>
      </c>
      <c r="BD64" s="171">
        <v>0</v>
      </c>
      <c r="BE64" s="172">
        <v>0</v>
      </c>
      <c r="BF64" s="170">
        <v>0</v>
      </c>
      <c r="BG64" s="171">
        <v>0</v>
      </c>
      <c r="BH64" s="172">
        <v>0</v>
      </c>
      <c r="BI64" s="170">
        <v>0</v>
      </c>
      <c r="BJ64" s="171">
        <v>0</v>
      </c>
      <c r="BK64" s="172">
        <v>0</v>
      </c>
      <c r="BL64" s="170">
        <v>0</v>
      </c>
      <c r="BM64" s="171">
        <v>0</v>
      </c>
      <c r="BN64" s="172">
        <v>0</v>
      </c>
      <c r="BO64" s="170">
        <v>0</v>
      </c>
      <c r="BP64" s="171">
        <v>0</v>
      </c>
      <c r="BQ64" s="172">
        <v>0</v>
      </c>
      <c r="BR64" s="170">
        <v>0</v>
      </c>
      <c r="BS64" s="171">
        <v>0</v>
      </c>
      <c r="BT64" s="172">
        <v>0</v>
      </c>
      <c r="BU64" s="170">
        <v>0</v>
      </c>
      <c r="BV64" s="171">
        <v>0</v>
      </c>
      <c r="BW64" s="172">
        <v>0</v>
      </c>
      <c r="BX64" s="170">
        <v>0</v>
      </c>
      <c r="BY64" s="171">
        <v>0</v>
      </c>
      <c r="BZ64" s="172">
        <v>0</v>
      </c>
      <c r="CA64" s="170">
        <v>0</v>
      </c>
      <c r="CB64" s="171">
        <v>0</v>
      </c>
      <c r="CC64" s="172">
        <v>0</v>
      </c>
      <c r="CD64" s="170">
        <v>0</v>
      </c>
      <c r="CE64" s="171">
        <v>0</v>
      </c>
      <c r="CF64" s="172">
        <v>0</v>
      </c>
      <c r="CG64" s="170">
        <v>0</v>
      </c>
      <c r="CH64" s="171">
        <v>0</v>
      </c>
      <c r="CI64" s="172">
        <v>0</v>
      </c>
      <c r="CJ64" s="170">
        <v>0</v>
      </c>
      <c r="CK64" s="171">
        <v>0</v>
      </c>
      <c r="CL64" s="172">
        <v>0</v>
      </c>
      <c r="CM64" s="170">
        <v>0</v>
      </c>
      <c r="CN64" s="171">
        <v>0</v>
      </c>
      <c r="CO64" s="172">
        <v>0</v>
      </c>
      <c r="CP64" s="170">
        <v>0</v>
      </c>
      <c r="CQ64" s="171">
        <v>0</v>
      </c>
      <c r="CR64" s="172">
        <v>0</v>
      </c>
      <c r="CS64" s="170">
        <v>0</v>
      </c>
      <c r="CT64" s="171">
        <v>0</v>
      </c>
      <c r="CU64" s="172">
        <v>0</v>
      </c>
      <c r="CV64" s="170">
        <v>0</v>
      </c>
      <c r="CW64" s="171">
        <v>0</v>
      </c>
      <c r="CX64" s="172">
        <v>0</v>
      </c>
      <c r="CY64" s="170">
        <v>0</v>
      </c>
      <c r="CZ64" s="171">
        <v>0</v>
      </c>
      <c r="DA64" s="170">
        <v>0</v>
      </c>
    </row>
    <row r="65" spans="3:133">
      <c r="C65" s="169"/>
      <c r="D65" s="150" t="s">
        <v>691</v>
      </c>
      <c r="E65" s="167">
        <v>0.29394064024820898</v>
      </c>
      <c r="F65" s="168"/>
      <c r="G65" s="166">
        <v>4.4164037854889593E-2</v>
      </c>
      <c r="H65" s="167">
        <v>6.0141499019963282E-2</v>
      </c>
      <c r="I65" s="168"/>
      <c r="J65" s="166">
        <v>0</v>
      </c>
      <c r="K65" s="167">
        <v>0.18834541799756765</v>
      </c>
      <c r="L65" s="168"/>
      <c r="M65" s="166">
        <v>0.2</v>
      </c>
      <c r="N65" s="167">
        <v>6.0141499019963282E-2</v>
      </c>
      <c r="O65" s="168"/>
      <c r="P65" s="166">
        <v>0</v>
      </c>
      <c r="Q65" s="167">
        <v>0.12369399199264311</v>
      </c>
      <c r="R65" s="168"/>
      <c r="S65" s="166">
        <v>0.02</v>
      </c>
      <c r="T65" s="167">
        <v>0.20100273698804505</v>
      </c>
      <c r="U65" s="168"/>
      <c r="V65" s="166">
        <v>0.15070222222222221</v>
      </c>
      <c r="W65" s="167">
        <v>6.0141499019963282E-2</v>
      </c>
      <c r="X65" s="168"/>
      <c r="Y65" s="166">
        <v>0</v>
      </c>
      <c r="Z65" s="167">
        <v>0.13506244838920789</v>
      </c>
      <c r="AA65" s="168"/>
      <c r="AB65" s="166">
        <v>0</v>
      </c>
      <c r="AC65" s="167">
        <v>0.13501915336526626</v>
      </c>
      <c r="AD65" s="168"/>
      <c r="AE65" s="166">
        <v>0.09</v>
      </c>
      <c r="AF65" s="167">
        <v>0.34012154661821964</v>
      </c>
      <c r="AG65" s="168"/>
      <c r="AH65" s="166">
        <v>0.09</v>
      </c>
      <c r="AI65" s="167">
        <v>0.28472450429477308</v>
      </c>
      <c r="AJ65" s="168"/>
      <c r="AK65" s="166">
        <v>0.09</v>
      </c>
      <c r="AL65" s="167">
        <v>0.28472450429477308</v>
      </c>
      <c r="AM65" s="168"/>
      <c r="AN65" s="166">
        <v>0.09</v>
      </c>
      <c r="AO65" s="167">
        <v>0.11975537090509769</v>
      </c>
      <c r="AP65" s="168"/>
      <c r="AQ65" s="166">
        <v>0</v>
      </c>
      <c r="AR65" s="167">
        <v>0.32586495484380318</v>
      </c>
      <c r="AS65" s="168"/>
      <c r="AT65" s="166">
        <v>0</v>
      </c>
      <c r="AU65" s="167">
        <v>0.23388957133913973</v>
      </c>
      <c r="AV65" s="168"/>
      <c r="AW65" s="166">
        <v>0</v>
      </c>
      <c r="AX65" s="167">
        <v>0.23388957133913973</v>
      </c>
      <c r="AY65" s="168"/>
      <c r="AZ65" s="166">
        <v>0</v>
      </c>
      <c r="BA65" s="167">
        <v>0.11975537090509769</v>
      </c>
      <c r="BB65" s="168"/>
      <c r="BC65" s="166">
        <v>6.7500000000000004E-2</v>
      </c>
      <c r="BD65" s="167">
        <v>0.10240306205966515</v>
      </c>
      <c r="BE65" s="168"/>
      <c r="BF65" s="166">
        <v>0</v>
      </c>
      <c r="BG65" s="167">
        <v>0.13306152322788631</v>
      </c>
      <c r="BH65" s="168"/>
      <c r="BI65" s="166">
        <v>1.0999999999999999E-2</v>
      </c>
      <c r="BJ65" s="167">
        <v>4.7759582444294901E-2</v>
      </c>
      <c r="BK65" s="168"/>
      <c r="BL65" s="166">
        <v>3.3333333333333335E-3</v>
      </c>
      <c r="BM65" s="167">
        <v>6.7928466689866324E-2</v>
      </c>
      <c r="BN65" s="168"/>
      <c r="BO65" s="166">
        <v>0</v>
      </c>
      <c r="BP65" s="167">
        <v>9.6981967676784728E-2</v>
      </c>
      <c r="BQ65" s="168"/>
      <c r="BR65" s="166">
        <v>0.09</v>
      </c>
      <c r="BS65" s="167">
        <v>0.10796253965092023</v>
      </c>
      <c r="BT65" s="168"/>
      <c r="BU65" s="166">
        <v>0.03</v>
      </c>
      <c r="BV65" s="167">
        <v>9.6981967676784728E-2</v>
      </c>
      <c r="BW65" s="168"/>
      <c r="BX65" s="166">
        <v>0.09</v>
      </c>
      <c r="BY65" s="167">
        <v>5.9437408353633044E-2</v>
      </c>
      <c r="BZ65" s="168"/>
      <c r="CA65" s="166">
        <v>0</v>
      </c>
      <c r="CB65" s="167">
        <v>9.6981967676784728E-2</v>
      </c>
      <c r="CC65" s="168"/>
      <c r="CD65" s="166">
        <v>0.09</v>
      </c>
      <c r="CE65" s="167">
        <v>7.5171120265104627E-2</v>
      </c>
      <c r="CF65" s="168"/>
      <c r="CG65" s="166">
        <v>0.13793103448275856</v>
      </c>
      <c r="CH65" s="167">
        <v>0.10556214176078983</v>
      </c>
      <c r="CI65" s="168"/>
      <c r="CJ65" s="166">
        <v>0.11407005108556834</v>
      </c>
      <c r="CK65" s="167">
        <v>0.13900748700339147</v>
      </c>
      <c r="CL65" s="168"/>
      <c r="CM65" s="166">
        <v>0.09</v>
      </c>
      <c r="CN65" s="167">
        <v>0.10556214176078983</v>
      </c>
      <c r="CO65" s="168"/>
      <c r="CP65" s="166">
        <v>0.11407005108556834</v>
      </c>
      <c r="CQ65" s="167">
        <v>9.6981967676784728E-2</v>
      </c>
      <c r="CR65" s="168"/>
      <c r="CS65" s="166">
        <v>0.09</v>
      </c>
      <c r="CT65" s="167">
        <v>0.11152926282830244</v>
      </c>
      <c r="CU65" s="168"/>
      <c r="CV65" s="166">
        <v>0.1</v>
      </c>
      <c r="CW65" s="167">
        <v>4.7759582444294908E-2</v>
      </c>
      <c r="CX65" s="168"/>
      <c r="CY65" s="166">
        <v>3.3333333333333335E-3</v>
      </c>
      <c r="CZ65" s="167">
        <v>0.15611622254813948</v>
      </c>
      <c r="DA65" s="166">
        <v>4.6309208948508922E-2</v>
      </c>
      <c r="DN65" s="77" t="s">
        <v>697</v>
      </c>
      <c r="DO65" s="173">
        <v>1.5</v>
      </c>
    </row>
    <row r="66" spans="3:133" outlineLevel="1">
      <c r="C66" s="165"/>
      <c r="E66" s="163" t="s">
        <v>681</v>
      </c>
      <c r="F66" s="164"/>
      <c r="G66" s="162" t="s">
        <v>681</v>
      </c>
      <c r="H66" s="163" t="s">
        <v>681</v>
      </c>
      <c r="I66" s="164"/>
      <c r="J66" s="162" t="s">
        <v>681</v>
      </c>
      <c r="K66" s="163" t="s">
        <v>681</v>
      </c>
      <c r="L66" s="164"/>
      <c r="M66" s="162" t="s">
        <v>681</v>
      </c>
      <c r="N66" s="163" t="s">
        <v>681</v>
      </c>
      <c r="O66" s="164"/>
      <c r="P66" s="162" t="s">
        <v>681</v>
      </c>
      <c r="Q66" s="163" t="s">
        <v>681</v>
      </c>
      <c r="R66" s="164"/>
      <c r="S66" s="162" t="s">
        <v>681</v>
      </c>
      <c r="T66" s="163" t="s">
        <v>681</v>
      </c>
      <c r="U66" s="164"/>
      <c r="V66" s="162" t="s">
        <v>681</v>
      </c>
      <c r="W66" s="163" t="s">
        <v>681</v>
      </c>
      <c r="X66" s="164"/>
      <c r="Y66" s="162" t="s">
        <v>681</v>
      </c>
      <c r="Z66" s="163" t="s">
        <v>681</v>
      </c>
      <c r="AA66" s="164"/>
      <c r="AB66" s="162" t="s">
        <v>681</v>
      </c>
      <c r="AC66" s="163" t="s">
        <v>681</v>
      </c>
      <c r="AD66" s="164"/>
      <c r="AE66" s="162" t="s">
        <v>681</v>
      </c>
      <c r="AF66" s="163" t="s">
        <v>681</v>
      </c>
      <c r="AG66" s="164"/>
      <c r="AH66" s="162" t="s">
        <v>681</v>
      </c>
      <c r="AI66" s="163" t="s">
        <v>681</v>
      </c>
      <c r="AJ66" s="164"/>
      <c r="AK66" s="162" t="s">
        <v>681</v>
      </c>
      <c r="AL66" s="163" t="s">
        <v>681</v>
      </c>
      <c r="AM66" s="164"/>
      <c r="AN66" s="162" t="s">
        <v>681</v>
      </c>
      <c r="AO66" s="163" t="s">
        <v>681</v>
      </c>
      <c r="AP66" s="164"/>
      <c r="AQ66" s="162" t="s">
        <v>681</v>
      </c>
      <c r="AR66" s="163" t="s">
        <v>681</v>
      </c>
      <c r="AS66" s="164"/>
      <c r="AT66" s="162" t="s">
        <v>681</v>
      </c>
      <c r="AU66" s="163" t="s">
        <v>681</v>
      </c>
      <c r="AV66" s="164"/>
      <c r="AW66" s="162" t="s">
        <v>681</v>
      </c>
      <c r="AX66" s="163" t="s">
        <v>681</v>
      </c>
      <c r="AY66" s="164"/>
      <c r="AZ66" s="162" t="s">
        <v>681</v>
      </c>
      <c r="BA66" s="163" t="s">
        <v>681</v>
      </c>
      <c r="BB66" s="164"/>
      <c r="BC66" s="162" t="s">
        <v>681</v>
      </c>
      <c r="BD66" s="163" t="s">
        <v>681</v>
      </c>
      <c r="BE66" s="164"/>
      <c r="BF66" s="162" t="s">
        <v>681</v>
      </c>
      <c r="BG66" s="163" t="s">
        <v>681</v>
      </c>
      <c r="BH66" s="164"/>
      <c r="BI66" s="162" t="s">
        <v>681</v>
      </c>
      <c r="BJ66" s="163" t="s">
        <v>681</v>
      </c>
      <c r="BK66" s="164"/>
      <c r="BL66" s="162" t="s">
        <v>681</v>
      </c>
      <c r="BM66" s="163" t="s">
        <v>681</v>
      </c>
      <c r="BN66" s="164"/>
      <c r="BO66" s="162" t="s">
        <v>681</v>
      </c>
      <c r="BP66" s="163" t="s">
        <v>681</v>
      </c>
      <c r="BQ66" s="164"/>
      <c r="BR66" s="162" t="s">
        <v>681</v>
      </c>
      <c r="BS66" s="163" t="s">
        <v>681</v>
      </c>
      <c r="BT66" s="164"/>
      <c r="BU66" s="162" t="s">
        <v>681</v>
      </c>
      <c r="BV66" s="163" t="s">
        <v>681</v>
      </c>
      <c r="BW66" s="164"/>
      <c r="BX66" s="162" t="s">
        <v>681</v>
      </c>
      <c r="BY66" s="163" t="s">
        <v>681</v>
      </c>
      <c r="BZ66" s="164"/>
      <c r="CA66" s="162" t="s">
        <v>681</v>
      </c>
      <c r="CB66" s="163" t="s">
        <v>681</v>
      </c>
      <c r="CC66" s="164"/>
      <c r="CD66" s="162" t="s">
        <v>681</v>
      </c>
      <c r="CE66" s="163" t="s">
        <v>681</v>
      </c>
      <c r="CF66" s="164"/>
      <c r="CG66" s="162" t="s">
        <v>681</v>
      </c>
      <c r="CH66" s="163" t="s">
        <v>681</v>
      </c>
      <c r="CI66" s="164"/>
      <c r="CJ66" s="162" t="s">
        <v>681</v>
      </c>
      <c r="CK66" s="163" t="s">
        <v>681</v>
      </c>
      <c r="CL66" s="164"/>
      <c r="CM66" s="162" t="s">
        <v>681</v>
      </c>
      <c r="CN66" s="163" t="s">
        <v>681</v>
      </c>
      <c r="CO66" s="164"/>
      <c r="CP66" s="162" t="s">
        <v>681</v>
      </c>
      <c r="CQ66" s="163" t="s">
        <v>681</v>
      </c>
      <c r="CR66" s="164"/>
      <c r="CS66" s="162" t="s">
        <v>681</v>
      </c>
      <c r="CT66" s="163" t="s">
        <v>681</v>
      </c>
      <c r="CU66" s="164"/>
      <c r="CV66" s="162" t="s">
        <v>681</v>
      </c>
      <c r="CW66" s="163" t="s">
        <v>681</v>
      </c>
      <c r="CX66" s="164"/>
      <c r="CY66" s="162" t="s">
        <v>681</v>
      </c>
      <c r="CZ66" s="163"/>
      <c r="DA66" s="162"/>
    </row>
    <row r="67" spans="3:133" outlineLevel="1">
      <c r="C67" s="161" t="s">
        <v>682</v>
      </c>
      <c r="D67" s="160" t="s">
        <v>680</v>
      </c>
      <c r="E67" s="158">
        <v>1</v>
      </c>
      <c r="F67" s="159">
        <v>48.458872918312828</v>
      </c>
      <c r="G67" s="157" t="s">
        <v>681</v>
      </c>
      <c r="H67" s="158">
        <v>1</v>
      </c>
      <c r="I67" s="159">
        <v>48.458872918312828</v>
      </c>
      <c r="J67" s="157" t="s">
        <v>681</v>
      </c>
      <c r="K67" s="158">
        <v>1</v>
      </c>
      <c r="L67" s="159">
        <v>50.627950184466421</v>
      </c>
      <c r="M67" s="157" t="s">
        <v>681</v>
      </c>
      <c r="N67" s="158">
        <v>1</v>
      </c>
      <c r="O67" s="159">
        <v>39.5431146530617</v>
      </c>
      <c r="P67" s="157" t="s">
        <v>681</v>
      </c>
      <c r="Q67" s="158">
        <v>1</v>
      </c>
      <c r="R67" s="159">
        <v>38.798423357110316</v>
      </c>
      <c r="S67" s="157" t="s">
        <v>681</v>
      </c>
      <c r="T67" s="158">
        <v>1</v>
      </c>
      <c r="U67" s="159">
        <v>41.204897155519689</v>
      </c>
      <c r="V67" s="157" t="s">
        <v>681</v>
      </c>
      <c r="W67" s="158">
        <v>1</v>
      </c>
      <c r="X67" s="159">
        <v>36.625756330721416</v>
      </c>
      <c r="Y67" s="157" t="s">
        <v>681</v>
      </c>
      <c r="Z67" s="158">
        <v>1</v>
      </c>
      <c r="AA67" s="159">
        <v>82.213419500091447</v>
      </c>
      <c r="AB67" s="157" t="s">
        <v>681</v>
      </c>
      <c r="AC67" s="158">
        <v>1</v>
      </c>
      <c r="AD67" s="159">
        <v>55.915647292822086</v>
      </c>
      <c r="AE67" s="157" t="s">
        <v>681</v>
      </c>
      <c r="AF67" s="158">
        <v>1</v>
      </c>
      <c r="AG67" s="159">
        <v>20.568588916825536</v>
      </c>
      <c r="AH67" s="157" t="s">
        <v>681</v>
      </c>
      <c r="AI67" s="158">
        <v>1</v>
      </c>
      <c r="AJ67" s="159">
        <v>45.47715459328051</v>
      </c>
      <c r="AK67" s="157" t="s">
        <v>681</v>
      </c>
      <c r="AL67" s="158">
        <v>1</v>
      </c>
      <c r="AM67" s="159">
        <v>20.204221236741812</v>
      </c>
      <c r="AN67" s="157" t="s">
        <v>681</v>
      </c>
      <c r="AO67" s="158">
        <v>1</v>
      </c>
      <c r="AP67" s="159">
        <v>71.818181818181813</v>
      </c>
      <c r="AQ67" s="157" t="s">
        <v>681</v>
      </c>
      <c r="AR67" s="158">
        <v>1</v>
      </c>
      <c r="AS67" s="159">
        <v>315.82100678014564</v>
      </c>
      <c r="AT67" s="157" t="s">
        <v>681</v>
      </c>
      <c r="AU67" s="158">
        <v>1</v>
      </c>
      <c r="AV67" s="159">
        <v>308.45292686629472</v>
      </c>
      <c r="AW67" s="157" t="s">
        <v>681</v>
      </c>
      <c r="AX67" s="158">
        <v>1</v>
      </c>
      <c r="AY67" s="159">
        <v>348.14062576506063</v>
      </c>
      <c r="AZ67" s="157" t="s">
        <v>681</v>
      </c>
      <c r="BA67" s="158">
        <v>1</v>
      </c>
      <c r="BB67" s="159">
        <v>236.55983550503868</v>
      </c>
      <c r="BC67" s="157" t="s">
        <v>681</v>
      </c>
      <c r="BD67" s="158">
        <v>1</v>
      </c>
      <c r="BE67" s="159">
        <v>396.60044714255076</v>
      </c>
      <c r="BF67" s="157" t="s">
        <v>681</v>
      </c>
      <c r="BG67" s="158">
        <v>1</v>
      </c>
      <c r="BH67" s="159">
        <v>896.19875881840198</v>
      </c>
      <c r="BI67" s="157" t="s">
        <v>681</v>
      </c>
      <c r="BJ67" s="158">
        <v>1</v>
      </c>
      <c r="BK67" s="159">
        <v>605.13592647759231</v>
      </c>
      <c r="BL67" s="157" t="s">
        <v>681</v>
      </c>
      <c r="BM67" s="158">
        <v>1</v>
      </c>
      <c r="BN67" s="159">
        <v>66.921606185847139</v>
      </c>
      <c r="BO67" s="157" t="s">
        <v>681</v>
      </c>
      <c r="BP67" s="158">
        <v>1</v>
      </c>
      <c r="BQ67" s="159">
        <v>158.55157979201607</v>
      </c>
      <c r="BR67" s="157" t="s">
        <v>681</v>
      </c>
      <c r="BS67" s="158">
        <v>1</v>
      </c>
      <c r="BT67" s="159">
        <v>133.76755240697358</v>
      </c>
      <c r="BU67" s="157" t="s">
        <v>681</v>
      </c>
      <c r="BV67" s="158">
        <v>1</v>
      </c>
      <c r="BW67" s="159">
        <v>158.55157979201607</v>
      </c>
      <c r="BX67" s="157" t="s">
        <v>681</v>
      </c>
      <c r="BY67" s="158">
        <v>1</v>
      </c>
      <c r="BZ67" s="159">
        <v>69.603242601416312</v>
      </c>
      <c r="CA67" s="157" t="s">
        <v>681</v>
      </c>
      <c r="CB67" s="158">
        <v>1</v>
      </c>
      <c r="CC67" s="159">
        <v>158.55157979201607</v>
      </c>
      <c r="CD67" s="157" t="s">
        <v>681</v>
      </c>
      <c r="CE67" s="158">
        <v>1</v>
      </c>
      <c r="CF67" s="159">
        <v>122.17571860477165</v>
      </c>
      <c r="CG67" s="157" t="s">
        <v>681</v>
      </c>
      <c r="CH67" s="158">
        <v>1</v>
      </c>
      <c r="CI67" s="159">
        <v>158.87928007239498</v>
      </c>
      <c r="CJ67" s="157" t="s">
        <v>681</v>
      </c>
      <c r="CK67" s="158">
        <v>1</v>
      </c>
      <c r="CL67" s="159">
        <v>276.08345230562242</v>
      </c>
      <c r="CM67" s="157" t="s">
        <v>681</v>
      </c>
      <c r="CN67" s="158">
        <v>1</v>
      </c>
      <c r="CO67" s="159">
        <v>155.95245639896831</v>
      </c>
      <c r="CP67" s="157" t="s">
        <v>681</v>
      </c>
      <c r="CQ67" s="158">
        <v>1</v>
      </c>
      <c r="CR67" s="159">
        <v>155.2135376401705</v>
      </c>
      <c r="CS67" s="157" t="s">
        <v>681</v>
      </c>
      <c r="CT67" s="158">
        <v>1</v>
      </c>
      <c r="CU67" s="159">
        <v>113.90711690946094</v>
      </c>
      <c r="CV67" s="157" t="s">
        <v>681</v>
      </c>
      <c r="CW67" s="158">
        <v>1</v>
      </c>
      <c r="CX67" s="159">
        <v>380.16118697601917</v>
      </c>
      <c r="CY67" s="157" t="s">
        <v>681</v>
      </c>
      <c r="CZ67" s="158">
        <v>1</v>
      </c>
      <c r="DA67" s="157">
        <v>0</v>
      </c>
      <c r="DC67" s="77" t="s">
        <v>698</v>
      </c>
      <c r="DI67" s="77" t="s">
        <v>699</v>
      </c>
      <c r="DN67" s="77" t="s">
        <v>700</v>
      </c>
      <c r="DS67" s="77" t="s">
        <v>701</v>
      </c>
      <c r="DX67" s="77" t="s">
        <v>702</v>
      </c>
    </row>
    <row r="68" spans="3:133" ht="18.5">
      <c r="C68" s="114" t="s">
        <v>641</v>
      </c>
      <c r="D68" s="139"/>
      <c r="E68" s="156" t="s">
        <v>703</v>
      </c>
      <c r="F68" s="112"/>
      <c r="G68" s="108" t="s">
        <v>704</v>
      </c>
      <c r="H68" s="156" t="s">
        <v>703</v>
      </c>
      <c r="I68" s="112"/>
      <c r="J68" s="108" t="s">
        <v>704</v>
      </c>
      <c r="K68" s="156" t="s">
        <v>703</v>
      </c>
      <c r="L68" s="112"/>
      <c r="M68" s="108" t="s">
        <v>704</v>
      </c>
      <c r="N68" s="156" t="s">
        <v>703</v>
      </c>
      <c r="O68" s="112"/>
      <c r="P68" s="108" t="s">
        <v>704</v>
      </c>
      <c r="Q68" s="156" t="s">
        <v>703</v>
      </c>
      <c r="R68" s="112"/>
      <c r="S68" s="108" t="s">
        <v>704</v>
      </c>
      <c r="T68" s="156" t="s">
        <v>703</v>
      </c>
      <c r="U68" s="112"/>
      <c r="V68" s="108" t="s">
        <v>704</v>
      </c>
      <c r="W68" s="156" t="s">
        <v>703</v>
      </c>
      <c r="X68" s="112"/>
      <c r="Y68" s="108" t="s">
        <v>704</v>
      </c>
      <c r="Z68" s="156" t="s">
        <v>703</v>
      </c>
      <c r="AA68" s="112"/>
      <c r="AB68" s="108" t="s">
        <v>704</v>
      </c>
      <c r="AC68" s="156" t="s">
        <v>703</v>
      </c>
      <c r="AD68" s="112"/>
      <c r="AE68" s="108" t="s">
        <v>704</v>
      </c>
      <c r="AF68" s="156" t="s">
        <v>703</v>
      </c>
      <c r="AG68" s="112"/>
      <c r="AH68" s="108" t="s">
        <v>704</v>
      </c>
      <c r="AI68" s="156" t="s">
        <v>703</v>
      </c>
      <c r="AJ68" s="112"/>
      <c r="AK68" s="108" t="s">
        <v>704</v>
      </c>
      <c r="AL68" s="156" t="s">
        <v>703</v>
      </c>
      <c r="AM68" s="112"/>
      <c r="AN68" s="108" t="s">
        <v>704</v>
      </c>
      <c r="AO68" s="156" t="s">
        <v>703</v>
      </c>
      <c r="AP68" s="112"/>
      <c r="AQ68" s="108" t="s">
        <v>704</v>
      </c>
      <c r="AR68" s="156" t="s">
        <v>703</v>
      </c>
      <c r="AS68" s="112"/>
      <c r="AT68" s="108" t="s">
        <v>704</v>
      </c>
      <c r="AU68" s="156" t="s">
        <v>703</v>
      </c>
      <c r="AV68" s="112"/>
      <c r="AW68" s="108" t="s">
        <v>704</v>
      </c>
      <c r="AX68" s="156" t="s">
        <v>703</v>
      </c>
      <c r="AY68" s="112"/>
      <c r="AZ68" s="108" t="s">
        <v>704</v>
      </c>
      <c r="BA68" s="156" t="s">
        <v>703</v>
      </c>
      <c r="BB68" s="112"/>
      <c r="BC68" s="108" t="s">
        <v>704</v>
      </c>
      <c r="BD68" s="156" t="s">
        <v>703</v>
      </c>
      <c r="BE68" s="112"/>
      <c r="BF68" s="108" t="s">
        <v>704</v>
      </c>
      <c r="BG68" s="156" t="s">
        <v>703</v>
      </c>
      <c r="BH68" s="112"/>
      <c r="BI68" s="108" t="s">
        <v>704</v>
      </c>
      <c r="BJ68" s="156" t="s">
        <v>703</v>
      </c>
      <c r="BK68" s="112"/>
      <c r="BL68" s="108" t="s">
        <v>704</v>
      </c>
      <c r="BM68" s="156" t="s">
        <v>703</v>
      </c>
      <c r="BN68" s="112"/>
      <c r="BO68" s="108" t="s">
        <v>704</v>
      </c>
      <c r="BP68" s="156" t="s">
        <v>703</v>
      </c>
      <c r="BQ68" s="112"/>
      <c r="BR68" s="108" t="s">
        <v>704</v>
      </c>
      <c r="BS68" s="156" t="s">
        <v>703</v>
      </c>
      <c r="BT68" s="112"/>
      <c r="BU68" s="108" t="s">
        <v>704</v>
      </c>
      <c r="BV68" s="156" t="s">
        <v>703</v>
      </c>
      <c r="BW68" s="112"/>
      <c r="BX68" s="108" t="s">
        <v>704</v>
      </c>
      <c r="BY68" s="156" t="s">
        <v>703</v>
      </c>
      <c r="BZ68" s="112"/>
      <c r="CA68" s="108" t="s">
        <v>704</v>
      </c>
      <c r="CB68" s="156" t="s">
        <v>703</v>
      </c>
      <c r="CC68" s="112"/>
      <c r="CD68" s="108" t="s">
        <v>704</v>
      </c>
      <c r="CE68" s="156" t="s">
        <v>703</v>
      </c>
      <c r="CF68" s="112"/>
      <c r="CG68" s="108" t="s">
        <v>704</v>
      </c>
      <c r="CH68" s="156" t="s">
        <v>703</v>
      </c>
      <c r="CI68" s="112"/>
      <c r="CJ68" s="108" t="s">
        <v>704</v>
      </c>
      <c r="CK68" s="156" t="s">
        <v>703</v>
      </c>
      <c r="CL68" s="112"/>
      <c r="CM68" s="108" t="s">
        <v>704</v>
      </c>
      <c r="CN68" s="156" t="s">
        <v>703</v>
      </c>
      <c r="CO68" s="112"/>
      <c r="CP68" s="108" t="s">
        <v>704</v>
      </c>
      <c r="CQ68" s="156" t="s">
        <v>703</v>
      </c>
      <c r="CR68" s="112"/>
      <c r="CS68" s="108" t="s">
        <v>704</v>
      </c>
      <c r="CT68" s="156" t="s">
        <v>703</v>
      </c>
      <c r="CU68" s="112"/>
      <c r="CV68" s="108" t="s">
        <v>704</v>
      </c>
      <c r="CW68" s="156" t="s">
        <v>703</v>
      </c>
      <c r="CX68" s="112"/>
      <c r="CY68" s="108" t="s">
        <v>704</v>
      </c>
      <c r="CZ68" s="156" t="s">
        <v>703</v>
      </c>
      <c r="DA68" s="108" t="s">
        <v>704</v>
      </c>
      <c r="DC68" s="213" t="s">
        <v>705</v>
      </c>
      <c r="DD68" s="213"/>
      <c r="DE68" s="213"/>
      <c r="DF68" s="213"/>
      <c r="DG68" s="213"/>
      <c r="DI68" s="90"/>
      <c r="DJ68" s="90"/>
      <c r="DK68" s="90"/>
      <c r="DN68" s="90"/>
      <c r="DO68" s="90"/>
      <c r="DP68" s="90"/>
      <c r="DS68" s="90"/>
      <c r="DT68" s="90"/>
      <c r="DU68" s="90"/>
      <c r="DX68" s="90"/>
      <c r="DY68" s="90"/>
      <c r="DZ68" s="90"/>
    </row>
    <row r="69" spans="3:133">
      <c r="C69" s="107" t="s">
        <v>706</v>
      </c>
      <c r="D69" s="138"/>
      <c r="E69" s="155">
        <v>86159.050534328257</v>
      </c>
      <c r="F69" s="104"/>
      <c r="G69" s="136">
        <v>0.62103533308042602</v>
      </c>
      <c r="H69" s="155">
        <v>39685.773493651541</v>
      </c>
      <c r="I69" s="104"/>
      <c r="J69" s="136">
        <v>0.72539924091491015</v>
      </c>
      <c r="K69" s="155">
        <v>115332.34204179551</v>
      </c>
      <c r="L69" s="104"/>
      <c r="M69" s="136">
        <v>0.48818849114211715</v>
      </c>
      <c r="N69" s="155">
        <v>10055.747285040938</v>
      </c>
      <c r="O69" s="104"/>
      <c r="P69" s="136">
        <v>0.43515475054573782</v>
      </c>
      <c r="Q69" s="155">
        <v>51336.862383856635</v>
      </c>
      <c r="R69" s="104"/>
      <c r="S69" s="136">
        <v>0.68466444904990831</v>
      </c>
      <c r="T69" s="155">
        <v>230956.14615194668</v>
      </c>
      <c r="U69" s="104"/>
      <c r="V69" s="136">
        <v>0.45980764774794197</v>
      </c>
      <c r="W69" s="155">
        <v>117931.40765914497</v>
      </c>
      <c r="X69" s="104"/>
      <c r="Y69" s="136">
        <v>0.4800961555387071</v>
      </c>
      <c r="Z69" s="155">
        <v>15554.884444701363</v>
      </c>
      <c r="AA69" s="104"/>
      <c r="AB69" s="136">
        <v>0.32945478392807731</v>
      </c>
      <c r="AC69" s="155">
        <v>296028.65764409216</v>
      </c>
      <c r="AD69" s="104"/>
      <c r="AE69" s="136">
        <v>0.46803703299056232</v>
      </c>
      <c r="AF69" s="155">
        <v>335854.74633393355</v>
      </c>
      <c r="AG69" s="104"/>
      <c r="AH69" s="136">
        <v>0.41107060260395439</v>
      </c>
      <c r="AI69" s="155">
        <v>16109.5635444133</v>
      </c>
      <c r="AJ69" s="104"/>
      <c r="AK69" s="136">
        <v>0.41970243004060065</v>
      </c>
      <c r="AL69" s="155">
        <v>103362.34487501316</v>
      </c>
      <c r="AM69" s="104"/>
      <c r="AN69" s="136">
        <v>0.39694587331160253</v>
      </c>
      <c r="AO69" s="155">
        <v>50530.150780068208</v>
      </c>
      <c r="AP69" s="104"/>
      <c r="AQ69" s="136">
        <v>0.45748079274391179</v>
      </c>
      <c r="AR69" s="155">
        <v>297224.95341934718</v>
      </c>
      <c r="AS69" s="104"/>
      <c r="AT69" s="136">
        <v>0.40219791484117784</v>
      </c>
      <c r="AU69" s="155">
        <v>75754.126235243297</v>
      </c>
      <c r="AV69" s="104"/>
      <c r="AW69" s="136">
        <v>0.38600643606952706</v>
      </c>
      <c r="AX69" s="155">
        <v>36846.376767634902</v>
      </c>
      <c r="AY69" s="104"/>
      <c r="AZ69" s="136">
        <v>0.50831425303667954</v>
      </c>
      <c r="BA69" s="155">
        <v>13845.301586203572</v>
      </c>
      <c r="BB69" s="104"/>
      <c r="BC69" s="136">
        <v>0.34347163389790875</v>
      </c>
      <c r="BD69" s="155">
        <v>326414.91938146245</v>
      </c>
      <c r="BE69" s="104"/>
      <c r="BF69" s="136">
        <v>0.14483262859776305</v>
      </c>
      <c r="BG69" s="155">
        <v>126638.01047098977</v>
      </c>
      <c r="BH69" s="104"/>
      <c r="BI69" s="136">
        <v>0.3449284609515893</v>
      </c>
      <c r="BJ69" s="155">
        <v>47630.902252588152</v>
      </c>
      <c r="BK69" s="104"/>
      <c r="BL69" s="136">
        <v>0.36394719578005147</v>
      </c>
      <c r="BM69" s="155">
        <v>762054.21726311173</v>
      </c>
      <c r="BN69" s="104"/>
      <c r="BO69" s="136">
        <v>0.90673141514431432</v>
      </c>
      <c r="BP69" s="155">
        <v>8423.1062712195671</v>
      </c>
      <c r="BQ69" s="104"/>
      <c r="BR69" s="136">
        <v>0.26289158878792118</v>
      </c>
      <c r="BS69" s="155">
        <v>360355.55157985078</v>
      </c>
      <c r="BT69" s="104"/>
      <c r="BU69" s="136">
        <v>0.2723961461289312</v>
      </c>
      <c r="BV69" s="155">
        <v>7127.0299299955177</v>
      </c>
      <c r="BW69" s="104"/>
      <c r="BX69" s="136">
        <v>0.26267423107429066</v>
      </c>
      <c r="BY69" s="155">
        <v>771882.60193976387</v>
      </c>
      <c r="BZ69" s="104"/>
      <c r="CA69" s="136">
        <v>0.84861850150855966</v>
      </c>
      <c r="CB69" s="155">
        <v>5906.8651598767519</v>
      </c>
      <c r="CC69" s="104"/>
      <c r="CD69" s="136">
        <v>0.26298254460703563</v>
      </c>
      <c r="CE69" s="155">
        <v>79667.324223915348</v>
      </c>
      <c r="CF69" s="104"/>
      <c r="CG69" s="136">
        <v>0.71682913919727465</v>
      </c>
      <c r="CH69" s="155">
        <v>3865.3135516362581</v>
      </c>
      <c r="CI69" s="104"/>
      <c r="CJ69" s="136">
        <v>0.30123839523508866</v>
      </c>
      <c r="CK69" s="155">
        <v>150767.32152521666</v>
      </c>
      <c r="CL69" s="104"/>
      <c r="CM69" s="136">
        <v>0.46525746800291928</v>
      </c>
      <c r="CN69" s="155">
        <v>62769.722488101812</v>
      </c>
      <c r="CO69" s="104"/>
      <c r="CP69" s="136">
        <v>0.41265177031060618</v>
      </c>
      <c r="CQ69" s="155">
        <v>83364.976956438113</v>
      </c>
      <c r="CR69" s="104"/>
      <c r="CS69" s="136">
        <v>0.26103788078187851</v>
      </c>
      <c r="CT69" s="155">
        <v>49902.190777974734</v>
      </c>
      <c r="CU69" s="104"/>
      <c r="CV69" s="136">
        <v>0.30245423854861836</v>
      </c>
      <c r="CW69" s="155">
        <v>88599.549893237549</v>
      </c>
      <c r="CX69" s="104"/>
      <c r="CY69" s="136">
        <v>0.82560158252709293</v>
      </c>
      <c r="CZ69" s="155">
        <v>4827938.0388457943</v>
      </c>
      <c r="DA69" s="136">
        <v>0.4262014172418328</v>
      </c>
      <c r="DC69" s="214">
        <f>BY69+BS69+BM69</f>
        <v>1894292.3707827264</v>
      </c>
      <c r="DD69" s="215">
        <f>DC69/CZ69</f>
        <v>0.39236053891768485</v>
      </c>
      <c r="DE69" s="213" t="s">
        <v>707</v>
      </c>
      <c r="DF69" s="213"/>
      <c r="DG69" s="213"/>
      <c r="DI69" s="90"/>
      <c r="DJ69" s="90"/>
      <c r="DK69" s="90"/>
      <c r="DN69" s="90"/>
      <c r="DO69" s="90"/>
      <c r="DP69" s="90"/>
      <c r="DS69" s="90"/>
      <c r="DT69" s="90"/>
      <c r="DU69" s="90"/>
      <c r="DX69" s="90"/>
      <c r="DY69" s="90"/>
      <c r="DZ69" s="90"/>
    </row>
    <row r="70" spans="3:133">
      <c r="C70" s="101" t="s">
        <v>708</v>
      </c>
      <c r="D70" s="135"/>
      <c r="E70" s="154">
        <v>42316.723932646455</v>
      </c>
      <c r="F70" s="98"/>
      <c r="G70" s="133">
        <v>0.30501938658101557</v>
      </c>
      <c r="H70" s="154">
        <v>13232.452349423487</v>
      </c>
      <c r="I70" s="98"/>
      <c r="J70" s="133">
        <v>0.24187032391468999</v>
      </c>
      <c r="K70" s="154">
        <v>66317.007550213137</v>
      </c>
      <c r="L70" s="98"/>
      <c r="M70" s="133">
        <v>0.28071223804044865</v>
      </c>
      <c r="N70" s="154">
        <v>11595.110623459143</v>
      </c>
      <c r="O70" s="98"/>
      <c r="P70" s="133">
        <v>0.5017695182542623</v>
      </c>
      <c r="Q70" s="154">
        <v>19602.970099842736</v>
      </c>
      <c r="R70" s="98"/>
      <c r="S70" s="133">
        <v>0.26143897581421255</v>
      </c>
      <c r="T70" s="154">
        <v>170088.43162483626</v>
      </c>
      <c r="U70" s="98"/>
      <c r="V70" s="133">
        <v>0.33862689067862861</v>
      </c>
      <c r="W70" s="154">
        <v>104071.18296193078</v>
      </c>
      <c r="X70" s="98"/>
      <c r="Y70" s="133">
        <v>0.42367148696129298</v>
      </c>
      <c r="Z70" s="154">
        <v>28870.138171506762</v>
      </c>
      <c r="AA70" s="98"/>
      <c r="AB70" s="133">
        <v>0.61147385357192263</v>
      </c>
      <c r="AC70" s="154">
        <v>250451.42416099919</v>
      </c>
      <c r="AD70" s="98"/>
      <c r="AE70" s="133">
        <v>0.39597700575836214</v>
      </c>
      <c r="AF70" s="154">
        <v>381495.79922636214</v>
      </c>
      <c r="AG70" s="98"/>
      <c r="AH70" s="133">
        <v>0.46693313044006607</v>
      </c>
      <c r="AI70" s="154">
        <v>18014.385237191313</v>
      </c>
      <c r="AJ70" s="98"/>
      <c r="AK70" s="133">
        <v>0.46932874617566628</v>
      </c>
      <c r="AL70" s="154">
        <v>128023.70647148805</v>
      </c>
      <c r="AM70" s="98"/>
      <c r="AN70" s="133">
        <v>0.49165372584535816</v>
      </c>
      <c r="AO70" s="154">
        <v>21798.096309575674</v>
      </c>
      <c r="AP70" s="98"/>
      <c r="AQ70" s="133">
        <v>0.19735168460938751</v>
      </c>
      <c r="AR70" s="154">
        <v>350217.48113229731</v>
      </c>
      <c r="AS70" s="98"/>
      <c r="AT70" s="133">
        <v>0.47390617453847589</v>
      </c>
      <c r="AU70" s="154">
        <v>93509.95519736287</v>
      </c>
      <c r="AV70" s="98"/>
      <c r="AW70" s="133">
        <v>0.47648156393047281</v>
      </c>
      <c r="AX70" s="154">
        <v>20635.403722314091</v>
      </c>
      <c r="AY70" s="98"/>
      <c r="AZ70" s="133">
        <v>0.28467574696332054</v>
      </c>
      <c r="BA70" s="154">
        <v>8763.0122869521656</v>
      </c>
      <c r="BB70" s="98"/>
      <c r="BC70" s="133">
        <v>0.21739115824433408</v>
      </c>
      <c r="BD70" s="154">
        <v>132413.92190682789</v>
      </c>
      <c r="BE70" s="98"/>
      <c r="BF70" s="133">
        <v>5.8753001881916858E-2</v>
      </c>
      <c r="BG70" s="154">
        <v>82205.18190286649</v>
      </c>
      <c r="BH70" s="98"/>
      <c r="BI70" s="133">
        <v>0.22390518273734822</v>
      </c>
      <c r="BJ70" s="154">
        <v>24984.789864283495</v>
      </c>
      <c r="BK70" s="98"/>
      <c r="BL70" s="133">
        <v>0.19090850221645192</v>
      </c>
      <c r="BM70" s="154">
        <v>65844.07951639517</v>
      </c>
      <c r="BN70" s="98"/>
      <c r="BO70" s="133">
        <v>7.8344682105685862E-2</v>
      </c>
      <c r="BP70" s="154">
        <v>4201.1042235432633</v>
      </c>
      <c r="BQ70" s="98"/>
      <c r="BR70" s="133">
        <v>0.13111967585694786</v>
      </c>
      <c r="BS70" s="154">
        <v>370317.00390695722</v>
      </c>
      <c r="BT70" s="98"/>
      <c r="BU70" s="133">
        <v>0.27992610150731978</v>
      </c>
      <c r="BV70" s="154">
        <v>9903.5517390999048</v>
      </c>
      <c r="BW70" s="98"/>
      <c r="BX70" s="133">
        <v>0.36500588092439201</v>
      </c>
      <c r="BY70" s="154">
        <v>124118.48653795224</v>
      </c>
      <c r="BZ70" s="98"/>
      <c r="CA70" s="133">
        <v>0.13645759574144029</v>
      </c>
      <c r="CB70" s="154">
        <v>5192.4464898053193</v>
      </c>
      <c r="CC70" s="98"/>
      <c r="CD70" s="133">
        <v>0.23117554805557214</v>
      </c>
      <c r="CE70" s="154">
        <v>14494.102796236206</v>
      </c>
      <c r="CF70" s="98"/>
      <c r="CG70" s="133">
        <v>0.1304147632931783</v>
      </c>
      <c r="CH70" s="154">
        <v>3594.6138868973708</v>
      </c>
      <c r="CI70" s="98"/>
      <c r="CJ70" s="133">
        <v>0.28014175417162318</v>
      </c>
      <c r="CK70" s="154">
        <v>52656.498026307811</v>
      </c>
      <c r="CL70" s="98"/>
      <c r="CM70" s="133">
        <v>0.16249429052517275</v>
      </c>
      <c r="CN70" s="154">
        <v>19514.652886608965</v>
      </c>
      <c r="CO70" s="98"/>
      <c r="CP70" s="133">
        <v>0.12829045185252483</v>
      </c>
      <c r="CQ70" s="154">
        <v>43785.913551627404</v>
      </c>
      <c r="CR70" s="98"/>
      <c r="CS70" s="133">
        <v>0.13710532286943375</v>
      </c>
      <c r="CT70" s="154">
        <v>72795.854067544176</v>
      </c>
      <c r="CU70" s="98"/>
      <c r="CV70" s="133">
        <v>0.4412113830724485</v>
      </c>
      <c r="CW70" s="154">
        <v>15183.66711434498</v>
      </c>
      <c r="CX70" s="98"/>
      <c r="CY70" s="133">
        <v>0.14148671876181382</v>
      </c>
      <c r="CZ70" s="154">
        <v>2770209.1494756998</v>
      </c>
      <c r="DA70" s="133">
        <v>0.24454892669772027</v>
      </c>
      <c r="DB70" s="124"/>
      <c r="DM70" s="141">
        <f>DL70/'[1]LM-Kat'!$C$93*1000</f>
        <v>0</v>
      </c>
    </row>
    <row r="71" spans="3:133">
      <c r="C71" s="153" t="s">
        <v>709</v>
      </c>
      <c r="D71" s="150"/>
      <c r="E71" s="149">
        <v>1206.3805691998646</v>
      </c>
      <c r="F71" s="150"/>
      <c r="G71" s="148">
        <v>8.6956037000000003E-3</v>
      </c>
      <c r="H71" s="151">
        <v>475.72666107771386</v>
      </c>
      <c r="I71" s="150"/>
      <c r="J71" s="148">
        <v>8.6956037000000021E-3</v>
      </c>
      <c r="K71" s="151">
        <v>23674.975852514166</v>
      </c>
      <c r="L71" s="150"/>
      <c r="M71" s="148">
        <v>0.10021343999999997</v>
      </c>
      <c r="N71" s="151">
        <v>2315.7762288951371</v>
      </c>
      <c r="O71" s="150"/>
      <c r="P71" s="148">
        <v>0.10021344</v>
      </c>
      <c r="Q71" s="151">
        <v>7348.9555454897063</v>
      </c>
      <c r="R71" s="150"/>
      <c r="S71" s="148">
        <v>9.8010832099999987E-2</v>
      </c>
      <c r="T71" s="151">
        <v>85204.28497753416</v>
      </c>
      <c r="U71" s="150"/>
      <c r="V71" s="148">
        <v>0.16963212500000002</v>
      </c>
      <c r="W71" s="151">
        <v>41668.642947192202</v>
      </c>
      <c r="X71" s="150"/>
      <c r="Y71" s="148">
        <v>0.16963212500000002</v>
      </c>
      <c r="Z71" s="151">
        <v>0</v>
      </c>
      <c r="AA71" s="150"/>
      <c r="AB71" s="148">
        <v>0</v>
      </c>
      <c r="AC71" s="151">
        <v>115660.04126087156</v>
      </c>
      <c r="AD71" s="150"/>
      <c r="AE71" s="148">
        <v>0.18286466917803382</v>
      </c>
      <c r="AF71" s="151">
        <v>98741.121754681168</v>
      </c>
      <c r="AG71" s="150"/>
      <c r="AH71" s="148">
        <v>0.12085454460461856</v>
      </c>
      <c r="AI71" s="151">
        <v>8772.4750463351465</v>
      </c>
      <c r="AJ71" s="150"/>
      <c r="AK71" s="148">
        <v>0.22854927660000002</v>
      </c>
      <c r="AL71" s="151">
        <v>43722.701347270173</v>
      </c>
      <c r="AM71" s="150"/>
      <c r="AN71" s="148">
        <v>0.16790975370016081</v>
      </c>
      <c r="AO71" s="151">
        <v>8071.0587098096621</v>
      </c>
      <c r="AP71" s="150"/>
      <c r="AQ71" s="148">
        <v>7.3072300000000007E-2</v>
      </c>
      <c r="AR71" s="151">
        <v>0</v>
      </c>
      <c r="AS71" s="150"/>
      <c r="AT71" s="148">
        <v>0</v>
      </c>
      <c r="AU71" s="151">
        <v>0</v>
      </c>
      <c r="AV71" s="150"/>
      <c r="AW71" s="148">
        <v>0</v>
      </c>
      <c r="AX71" s="151">
        <v>0</v>
      </c>
      <c r="AY71" s="150"/>
      <c r="AZ71" s="148">
        <v>0</v>
      </c>
      <c r="BA71" s="151">
        <v>4977.9556848733946</v>
      </c>
      <c r="BB71" s="150"/>
      <c r="BC71" s="148">
        <v>0.123492187</v>
      </c>
      <c r="BD71" s="151">
        <v>0</v>
      </c>
      <c r="BE71" s="150"/>
      <c r="BF71" s="148">
        <v>0</v>
      </c>
      <c r="BG71" s="151">
        <v>26308.830202567911</v>
      </c>
      <c r="BH71" s="150"/>
      <c r="BI71" s="148">
        <v>7.1658298148068775E-2</v>
      </c>
      <c r="BJ71" s="151">
        <v>13661.713327914467</v>
      </c>
      <c r="BK71" s="150"/>
      <c r="BL71" s="148">
        <v>0.104389</v>
      </c>
      <c r="BM71" s="151">
        <v>4386.639547126415</v>
      </c>
      <c r="BN71" s="150"/>
      <c r="BO71" s="148">
        <v>5.2194500000000005E-3</v>
      </c>
      <c r="BP71" s="151">
        <v>0</v>
      </c>
      <c r="BQ71" s="150"/>
      <c r="BR71" s="148">
        <v>0</v>
      </c>
      <c r="BS71" s="151">
        <v>6904.8619461862718</v>
      </c>
      <c r="BT71" s="150"/>
      <c r="BU71" s="148">
        <v>5.2194499999999996E-3</v>
      </c>
      <c r="BV71" s="151">
        <v>0</v>
      </c>
      <c r="BW71" s="150"/>
      <c r="BX71" s="148">
        <v>0</v>
      </c>
      <c r="BY71" s="151">
        <v>4747.4838688204854</v>
      </c>
      <c r="BZ71" s="150"/>
      <c r="CA71" s="148">
        <v>5.2194499999999987E-3</v>
      </c>
      <c r="CB71" s="151">
        <v>0</v>
      </c>
      <c r="CC71" s="150"/>
      <c r="CD71" s="148">
        <v>0</v>
      </c>
      <c r="CE71" s="151">
        <v>947.22235757046724</v>
      </c>
      <c r="CF71" s="150"/>
      <c r="CG71" s="148">
        <v>8.5228993670886082E-3</v>
      </c>
      <c r="CH71" s="151">
        <v>0</v>
      </c>
      <c r="CI71" s="150"/>
      <c r="CJ71" s="148">
        <v>0</v>
      </c>
      <c r="CK71" s="151">
        <v>0</v>
      </c>
      <c r="CL71" s="150"/>
      <c r="CM71" s="148">
        <v>0</v>
      </c>
      <c r="CN71" s="151">
        <v>0</v>
      </c>
      <c r="CO71" s="150"/>
      <c r="CP71" s="148">
        <v>0</v>
      </c>
      <c r="CQ71" s="151">
        <v>0</v>
      </c>
      <c r="CR71" s="150"/>
      <c r="CS71" s="148">
        <v>0</v>
      </c>
      <c r="CT71" s="151">
        <v>51153.00172288833</v>
      </c>
      <c r="CU71" s="150"/>
      <c r="CV71" s="148">
        <v>0.31003533</v>
      </c>
      <c r="CW71" s="149">
        <v>5181.1655972019907</v>
      </c>
      <c r="CX71" s="150"/>
      <c r="CY71" s="148">
        <v>4.8279912500000001E-2</v>
      </c>
      <c r="CZ71" s="149">
        <v>555131.01515602041</v>
      </c>
      <c r="DA71" s="148">
        <v>4.9005936594612179E-2</v>
      </c>
      <c r="DB71" s="124"/>
    </row>
    <row r="72" spans="3:133">
      <c r="C72" s="153" t="s">
        <v>710</v>
      </c>
      <c r="D72" s="150"/>
      <c r="E72" s="149">
        <v>405.1225331157878</v>
      </c>
      <c r="F72" s="150"/>
      <c r="G72" s="148">
        <v>2.92012743561637E-3</v>
      </c>
      <c r="H72" s="151">
        <v>0</v>
      </c>
      <c r="I72" s="150"/>
      <c r="J72" s="148">
        <v>0</v>
      </c>
      <c r="K72" s="151">
        <v>609.53793258174801</v>
      </c>
      <c r="L72" s="150"/>
      <c r="M72" s="148">
        <v>2.5801037101382397E-3</v>
      </c>
      <c r="N72" s="151">
        <v>0</v>
      </c>
      <c r="O72" s="150"/>
      <c r="P72" s="148">
        <v>0</v>
      </c>
      <c r="Q72" s="151">
        <v>198.3266259991922</v>
      </c>
      <c r="R72" s="150"/>
      <c r="S72" s="148">
        <v>2.6450231630120759E-3</v>
      </c>
      <c r="T72" s="151">
        <v>1137.080843520841</v>
      </c>
      <c r="U72" s="150"/>
      <c r="V72" s="148">
        <v>2.2637997588277506E-3</v>
      </c>
      <c r="W72" s="151">
        <v>0</v>
      </c>
      <c r="X72" s="150"/>
      <c r="Y72" s="148">
        <v>0</v>
      </c>
      <c r="Z72" s="151">
        <v>0</v>
      </c>
      <c r="AA72" s="150"/>
      <c r="AB72" s="148">
        <v>0</v>
      </c>
      <c r="AC72" s="151">
        <v>53729.368911793179</v>
      </c>
      <c r="AD72" s="150"/>
      <c r="AE72" s="148">
        <v>8.4948986392273718E-2</v>
      </c>
      <c r="AF72" s="151">
        <v>33778.284453904933</v>
      </c>
      <c r="AG72" s="150"/>
      <c r="AH72" s="148">
        <v>4.1343050520979252E-2</v>
      </c>
      <c r="AI72" s="151">
        <v>278.94305837225875</v>
      </c>
      <c r="AJ72" s="150"/>
      <c r="AK72" s="148">
        <v>7.2673029979384123E-3</v>
      </c>
      <c r="AL72" s="151">
        <v>27694.166222092885</v>
      </c>
      <c r="AM72" s="150"/>
      <c r="AN72" s="148">
        <v>0.1063548336675053</v>
      </c>
      <c r="AO72" s="151">
        <v>292.70447824946524</v>
      </c>
      <c r="AP72" s="150"/>
      <c r="AQ72" s="148">
        <v>2.6500351707257996E-3</v>
      </c>
      <c r="AR72" s="151">
        <v>0</v>
      </c>
      <c r="AS72" s="150"/>
      <c r="AT72" s="148">
        <v>0</v>
      </c>
      <c r="AU72" s="151">
        <v>0</v>
      </c>
      <c r="AV72" s="150"/>
      <c r="AW72" s="148">
        <v>0</v>
      </c>
      <c r="AX72" s="151">
        <v>0</v>
      </c>
      <c r="AY72" s="150"/>
      <c r="AZ72" s="148">
        <v>0</v>
      </c>
      <c r="BA72" s="151">
        <v>0</v>
      </c>
      <c r="BB72" s="150"/>
      <c r="BC72" s="148">
        <v>0</v>
      </c>
      <c r="BD72" s="151">
        <v>9080.9267758211317</v>
      </c>
      <c r="BE72" s="150"/>
      <c r="BF72" s="148">
        <v>4.0292719999999995E-3</v>
      </c>
      <c r="BG72" s="151">
        <v>3334.1461821376906</v>
      </c>
      <c r="BH72" s="150"/>
      <c r="BI72" s="148">
        <v>9.0813327445303047E-3</v>
      </c>
      <c r="BJ72" s="151">
        <v>1180.6915206724773</v>
      </c>
      <c r="BK72" s="150"/>
      <c r="BL72" s="148">
        <v>9.0216508129799984E-3</v>
      </c>
      <c r="BM72" s="151">
        <v>0</v>
      </c>
      <c r="BN72" s="150"/>
      <c r="BO72" s="148">
        <v>0</v>
      </c>
      <c r="BP72" s="151">
        <v>0</v>
      </c>
      <c r="BQ72" s="150"/>
      <c r="BR72" s="148">
        <v>0</v>
      </c>
      <c r="BS72" s="151">
        <v>0</v>
      </c>
      <c r="BT72" s="150"/>
      <c r="BU72" s="148">
        <v>0</v>
      </c>
      <c r="BV72" s="151">
        <v>0</v>
      </c>
      <c r="BW72" s="150"/>
      <c r="BX72" s="148">
        <v>0</v>
      </c>
      <c r="BY72" s="151">
        <v>0</v>
      </c>
      <c r="BZ72" s="150"/>
      <c r="CA72" s="148">
        <v>0</v>
      </c>
      <c r="CB72" s="151">
        <v>0</v>
      </c>
      <c r="CC72" s="150"/>
      <c r="CD72" s="148">
        <v>0</v>
      </c>
      <c r="CE72" s="151">
        <v>0</v>
      </c>
      <c r="CF72" s="150"/>
      <c r="CG72" s="148">
        <v>0</v>
      </c>
      <c r="CH72" s="151">
        <v>90.477176364519437</v>
      </c>
      <c r="CI72" s="150"/>
      <c r="CJ72" s="148">
        <v>7.0512259999999998E-3</v>
      </c>
      <c r="CK72" s="151">
        <v>2193.561091174156</v>
      </c>
      <c r="CL72" s="150"/>
      <c r="CM72" s="148">
        <v>6.7691769599999988E-3</v>
      </c>
      <c r="CN72" s="151">
        <v>1029.6802045274824</v>
      </c>
      <c r="CO72" s="150"/>
      <c r="CP72" s="148">
        <v>6.7691769600000005E-3</v>
      </c>
      <c r="CQ72" s="151">
        <v>2206.8398096822725</v>
      </c>
      <c r="CR72" s="150"/>
      <c r="CS72" s="148">
        <v>6.9102014799999993E-3</v>
      </c>
      <c r="CT72" s="151">
        <v>573.35471602304006</v>
      </c>
      <c r="CU72" s="150"/>
      <c r="CV72" s="148">
        <v>3.4750691572752999E-3</v>
      </c>
      <c r="CW72" s="149">
        <v>2829.2382638650415</v>
      </c>
      <c r="CX72" s="150"/>
      <c r="CY72" s="148">
        <v>2.6363831315258938E-2</v>
      </c>
      <c r="CZ72" s="149">
        <v>140642.4507998981</v>
      </c>
      <c r="DA72" s="148">
        <v>1.241565475219138E-2</v>
      </c>
      <c r="DB72" s="124"/>
      <c r="DM72" s="141">
        <f>DL72/'[1]LM-Kat'!$C$93*1000</f>
        <v>0</v>
      </c>
    </row>
    <row r="73" spans="3:133">
      <c r="C73" s="153" t="s">
        <v>711</v>
      </c>
      <c r="D73" s="150"/>
      <c r="E73" s="149">
        <v>0</v>
      </c>
      <c r="F73" s="150"/>
      <c r="G73" s="148">
        <v>0</v>
      </c>
      <c r="H73" s="151">
        <v>10010.73493787718</v>
      </c>
      <c r="I73" s="150"/>
      <c r="J73" s="148">
        <v>0.18298193245743666</v>
      </c>
      <c r="K73" s="151">
        <v>0</v>
      </c>
      <c r="L73" s="150"/>
      <c r="M73" s="148">
        <v>0</v>
      </c>
      <c r="N73" s="151">
        <v>8603.4832692241362</v>
      </c>
      <c r="O73" s="150"/>
      <c r="P73" s="148">
        <v>0.37230913921365683</v>
      </c>
      <c r="Q73" s="151">
        <v>0</v>
      </c>
      <c r="R73" s="150"/>
      <c r="S73" s="148">
        <v>0</v>
      </c>
      <c r="T73" s="151">
        <v>0</v>
      </c>
      <c r="U73" s="150"/>
      <c r="V73" s="148">
        <v>0</v>
      </c>
      <c r="W73" s="151">
        <v>54476.319086541938</v>
      </c>
      <c r="X73" s="150"/>
      <c r="Y73" s="148">
        <v>0.22177189164858221</v>
      </c>
      <c r="Z73" s="151">
        <v>26311.867113263797</v>
      </c>
      <c r="AA73" s="150"/>
      <c r="AB73" s="148">
        <v>0.55728928912085118</v>
      </c>
      <c r="AC73" s="151">
        <v>17754.418303134429</v>
      </c>
      <c r="AD73" s="150"/>
      <c r="AE73" s="148">
        <v>2.807067846472806E-2</v>
      </c>
      <c r="AF73" s="151">
        <v>0</v>
      </c>
      <c r="AG73" s="150"/>
      <c r="AH73" s="148">
        <v>0</v>
      </c>
      <c r="AI73" s="151">
        <v>0</v>
      </c>
      <c r="AJ73" s="150"/>
      <c r="AK73" s="148">
        <v>0</v>
      </c>
      <c r="AL73" s="151">
        <v>0</v>
      </c>
      <c r="AM73" s="150"/>
      <c r="AN73" s="148">
        <v>0</v>
      </c>
      <c r="AO73" s="151">
        <v>2810.0314200501534</v>
      </c>
      <c r="AP73" s="150"/>
      <c r="AQ73" s="148">
        <v>2.544095716783272E-2</v>
      </c>
      <c r="AR73" s="151">
        <v>188729.76406218528</v>
      </c>
      <c r="AS73" s="150"/>
      <c r="AT73" s="148">
        <v>0.25538474041640613</v>
      </c>
      <c r="AU73" s="151">
        <v>62330.487570826226</v>
      </c>
      <c r="AV73" s="150"/>
      <c r="AW73" s="148">
        <v>0.31760605740439651</v>
      </c>
      <c r="AX73" s="151">
        <v>5570.9714076849177</v>
      </c>
      <c r="AY73" s="150"/>
      <c r="AZ73" s="148">
        <v>7.6854345480000003E-2</v>
      </c>
      <c r="BA73" s="151">
        <v>0</v>
      </c>
      <c r="BB73" s="150"/>
      <c r="BC73" s="148">
        <v>0</v>
      </c>
      <c r="BD73" s="151">
        <v>74804.618053803279</v>
      </c>
      <c r="BE73" s="150"/>
      <c r="BF73" s="148">
        <v>3.3191342737991576E-2</v>
      </c>
      <c r="BG73" s="151">
        <v>30796.580939818363</v>
      </c>
      <c r="BH73" s="150"/>
      <c r="BI73" s="148">
        <v>8.3881744719734266E-2</v>
      </c>
      <c r="BJ73" s="151">
        <v>5818.8239518384526</v>
      </c>
      <c r="BK73" s="150"/>
      <c r="BL73" s="148">
        <v>4.4461569272379854E-2</v>
      </c>
      <c r="BM73" s="151">
        <v>0</v>
      </c>
      <c r="BN73" s="150"/>
      <c r="BO73" s="148">
        <v>0</v>
      </c>
      <c r="BP73" s="151">
        <v>2708.3974045075406</v>
      </c>
      <c r="BQ73" s="150"/>
      <c r="BR73" s="148">
        <v>8.4531154399999975E-2</v>
      </c>
      <c r="BS73" s="151">
        <v>315028.14943144668</v>
      </c>
      <c r="BT73" s="150"/>
      <c r="BU73" s="148">
        <v>0.23813273710101299</v>
      </c>
      <c r="BV73" s="151">
        <v>8651.7690196811309</v>
      </c>
      <c r="BW73" s="150"/>
      <c r="BX73" s="148">
        <v>0.31887010395626891</v>
      </c>
      <c r="BY73" s="151">
        <v>68600.286301431028</v>
      </c>
      <c r="BZ73" s="150"/>
      <c r="CA73" s="148">
        <v>7.5420111838097353E-2</v>
      </c>
      <c r="CB73" s="151">
        <v>4154.9720010353276</v>
      </c>
      <c r="CC73" s="150"/>
      <c r="CD73" s="148">
        <v>0.18498561927999999</v>
      </c>
      <c r="CE73" s="151">
        <v>4354.3175314734699</v>
      </c>
      <c r="CF73" s="150"/>
      <c r="CG73" s="148">
        <v>3.9179195715233331E-2</v>
      </c>
      <c r="CH73" s="151">
        <v>2873.3667154204732</v>
      </c>
      <c r="CI73" s="150"/>
      <c r="CJ73" s="148">
        <v>0.2239322545796498</v>
      </c>
      <c r="CK73" s="151">
        <v>20912.598009047739</v>
      </c>
      <c r="CL73" s="150"/>
      <c r="CM73" s="148">
        <v>6.4534822935254504E-2</v>
      </c>
      <c r="CN73" s="151">
        <v>8144.1332917215177</v>
      </c>
      <c r="CO73" s="150"/>
      <c r="CP73" s="148">
        <v>5.3540001249988922E-2</v>
      </c>
      <c r="CQ73" s="151">
        <v>26805.489559964532</v>
      </c>
      <c r="CR73" s="150"/>
      <c r="CS73" s="148">
        <v>8.3935106126284673E-2</v>
      </c>
      <c r="CT73" s="151">
        <v>10792.194861951049</v>
      </c>
      <c r="CU73" s="150"/>
      <c r="CV73" s="148">
        <v>6.5410857286057431E-2</v>
      </c>
      <c r="CW73" s="149">
        <v>1613.8319202310527</v>
      </c>
      <c r="CX73" s="150"/>
      <c r="CY73" s="148">
        <v>1.5038250068775908E-2</v>
      </c>
      <c r="CZ73" s="149">
        <v>962657.6061641596</v>
      </c>
      <c r="DA73" s="148">
        <v>8.4981628340011023E-2</v>
      </c>
      <c r="DB73" s="124"/>
    </row>
    <row r="74" spans="3:133">
      <c r="C74" s="152" t="s">
        <v>712</v>
      </c>
      <c r="D74" s="150"/>
      <c r="E74" s="149">
        <v>6554.069393197281</v>
      </c>
      <c r="F74" s="150"/>
      <c r="G74" s="148">
        <v>4.7241800407431027E-2</v>
      </c>
      <c r="H74" s="151">
        <v>343.08189416746245</v>
      </c>
      <c r="I74" s="150"/>
      <c r="J74" s="148">
        <v>6.2710468687359276E-3</v>
      </c>
      <c r="K74" s="151">
        <v>6639.3694939210181</v>
      </c>
      <c r="L74" s="150"/>
      <c r="M74" s="148">
        <v>2.810368469061086E-2</v>
      </c>
      <c r="N74" s="151">
        <v>85.781110227929076</v>
      </c>
      <c r="O74" s="150"/>
      <c r="P74" s="148">
        <v>3.7121117471100957E-3</v>
      </c>
      <c r="Q74" s="151">
        <v>2272.7583523504231</v>
      </c>
      <c r="R74" s="150"/>
      <c r="S74" s="148">
        <v>3.0311101475202405E-2</v>
      </c>
      <c r="T74" s="151">
        <v>10666.634858256581</v>
      </c>
      <c r="U74" s="150"/>
      <c r="V74" s="148">
        <v>2.1236067388890403E-2</v>
      </c>
      <c r="W74" s="151">
        <v>1006.0204172784927</v>
      </c>
      <c r="X74" s="150"/>
      <c r="Y74" s="148">
        <v>4.0954868962882014E-3</v>
      </c>
      <c r="Z74" s="151">
        <v>497.17235289268712</v>
      </c>
      <c r="AA74" s="150"/>
      <c r="AB74" s="148">
        <v>1.0530184951201595E-2</v>
      </c>
      <c r="AC74" s="151">
        <v>12539.263900981101</v>
      </c>
      <c r="AD74" s="150"/>
      <c r="AE74" s="148">
        <v>1.9825242322170099E-2</v>
      </c>
      <c r="AF74" s="151">
        <v>33604.735482237316</v>
      </c>
      <c r="AG74" s="150"/>
      <c r="AH74" s="148">
        <v>4.1130634644343793E-2</v>
      </c>
      <c r="AI74" s="151">
        <v>1276.5189572664722</v>
      </c>
      <c r="AJ74" s="150"/>
      <c r="AK74" s="148">
        <v>3.325714609713494E-2</v>
      </c>
      <c r="AL74" s="151">
        <v>8071.1164593290023</v>
      </c>
      <c r="AM74" s="150"/>
      <c r="AN74" s="148">
        <v>3.0995778737625043E-2</v>
      </c>
      <c r="AO74" s="151">
        <v>8227.9998260323482</v>
      </c>
      <c r="AP74" s="150"/>
      <c r="AQ74" s="148">
        <v>7.4493185256728531E-2</v>
      </c>
      <c r="AR74" s="151">
        <v>29533.322547428328</v>
      </c>
      <c r="AS74" s="150"/>
      <c r="AT74" s="148">
        <v>3.9963807245177375E-2</v>
      </c>
      <c r="AU74" s="151">
        <v>10202.780668570997</v>
      </c>
      <c r="AV74" s="150"/>
      <c r="AW74" s="148">
        <v>5.1988442076992929E-2</v>
      </c>
      <c r="AX74" s="151">
        <v>4969.3560954172326</v>
      </c>
      <c r="AY74" s="150"/>
      <c r="AZ74" s="148">
        <v>6.8554760421764532E-2</v>
      </c>
      <c r="BA74" s="151">
        <v>1881.3546079912874</v>
      </c>
      <c r="BB74" s="150"/>
      <c r="BC74" s="148">
        <v>4.6672290749667597E-2</v>
      </c>
      <c r="BD74" s="151">
        <v>9278.3445425296286</v>
      </c>
      <c r="BE74" s="150"/>
      <c r="BF74" s="148">
        <v>4.1168676716024886E-3</v>
      </c>
      <c r="BG74" s="151">
        <v>4559.0015344781914</v>
      </c>
      <c r="BH74" s="150"/>
      <c r="BI74" s="148">
        <v>1.241751490658274E-2</v>
      </c>
      <c r="BJ74" s="151">
        <v>1691.0797857246275</v>
      </c>
      <c r="BK74" s="150"/>
      <c r="BL74" s="148">
        <v>1.2921521884909613E-2</v>
      </c>
      <c r="BM74" s="151">
        <v>10441.98811943836</v>
      </c>
      <c r="BN74" s="150"/>
      <c r="BO74" s="148">
        <v>1.2424416071684114E-2</v>
      </c>
      <c r="BP74" s="151">
        <v>485.67551306856012</v>
      </c>
      <c r="BQ74" s="150"/>
      <c r="BR74" s="148">
        <v>1.5158304211623817E-2</v>
      </c>
      <c r="BS74" s="151">
        <v>7405.3208056834419</v>
      </c>
      <c r="BT74" s="150"/>
      <c r="BU74" s="148">
        <v>5.5977515525234712E-3</v>
      </c>
      <c r="BV74" s="151">
        <v>410.44070358355077</v>
      </c>
      <c r="BW74" s="150"/>
      <c r="BX74" s="148">
        <v>1.5127226526950739E-2</v>
      </c>
      <c r="BY74" s="151">
        <v>8453.88489897812</v>
      </c>
      <c r="BZ74" s="150"/>
      <c r="CA74" s="148">
        <v>9.2943190024854412E-3</v>
      </c>
      <c r="CB74" s="151">
        <v>340.1722619389227</v>
      </c>
      <c r="CC74" s="150"/>
      <c r="CD74" s="148">
        <v>1.5144982089162084E-2</v>
      </c>
      <c r="CE74" s="151">
        <v>1710.5618257478247</v>
      </c>
      <c r="CF74" s="150"/>
      <c r="CG74" s="148">
        <v>1.5391260758905271E-2</v>
      </c>
      <c r="CH74" s="151">
        <v>156.15793091384404</v>
      </c>
      <c r="CI74" s="150"/>
      <c r="CJ74" s="148">
        <v>1.2169973763656248E-2</v>
      </c>
      <c r="CK74" s="151">
        <v>4993.1928793232964</v>
      </c>
      <c r="CL74" s="150"/>
      <c r="CM74" s="148">
        <v>1.5408645937213975E-2</v>
      </c>
      <c r="CN74" s="151">
        <v>2538.8968283071727</v>
      </c>
      <c r="CO74" s="150"/>
      <c r="CP74" s="148">
        <v>1.6690853954874962E-2</v>
      </c>
      <c r="CQ74" s="151">
        <v>4806.8167077042626</v>
      </c>
      <c r="CR74" s="150"/>
      <c r="CS74" s="148">
        <v>1.5051419582850905E-2</v>
      </c>
      <c r="CT74" s="151">
        <v>2595.736894877421</v>
      </c>
      <c r="CU74" s="150"/>
      <c r="CV74" s="148">
        <v>1.5732608404022623E-2</v>
      </c>
      <c r="CW74" s="149">
        <v>1586.8835555777705</v>
      </c>
      <c r="CX74" s="150"/>
      <c r="CY74" s="148">
        <v>1.4787135785113334E-2</v>
      </c>
      <c r="CZ74" s="149">
        <v>199825.49120542096</v>
      </c>
      <c r="DA74" s="148">
        <v>1.7640223811396773E-2</v>
      </c>
      <c r="DB74" s="124"/>
    </row>
    <row r="75" spans="3:133">
      <c r="C75" s="152" t="s">
        <v>713</v>
      </c>
      <c r="D75" s="150"/>
      <c r="E75" s="149">
        <v>2940.4183017894175</v>
      </c>
      <c r="F75" s="150"/>
      <c r="G75" s="148">
        <v>2.1194565726092802E-2</v>
      </c>
      <c r="H75" s="151">
        <v>321.93986759024716</v>
      </c>
      <c r="I75" s="150"/>
      <c r="J75" s="148">
        <v>5.8846008282431514E-3</v>
      </c>
      <c r="K75" s="151">
        <v>6440.5957257149867</v>
      </c>
      <c r="L75" s="150"/>
      <c r="M75" s="148">
        <v>2.72622982740932E-2</v>
      </c>
      <c r="N75" s="151">
        <v>62.633218892566958</v>
      </c>
      <c r="O75" s="150"/>
      <c r="P75" s="148">
        <v>2.7104045050552012E-3</v>
      </c>
      <c r="Q75" s="151">
        <v>3657.7267945920171</v>
      </c>
      <c r="R75" s="150"/>
      <c r="S75" s="148">
        <v>4.8782013241657249E-2</v>
      </c>
      <c r="T75" s="151">
        <v>15522.225333305618</v>
      </c>
      <c r="U75" s="150"/>
      <c r="V75" s="148">
        <v>3.0903000579275176E-2</v>
      </c>
      <c r="W75" s="151">
        <v>734.54746433533751</v>
      </c>
      <c r="X75" s="150"/>
      <c r="Y75" s="148">
        <v>2.9903265015488404E-3</v>
      </c>
      <c r="Z75" s="151">
        <v>52.857234778447101</v>
      </c>
      <c r="AA75" s="150"/>
      <c r="AB75" s="148">
        <v>1.1195241549287688E-3</v>
      </c>
      <c r="AC75" s="151">
        <v>8049.1517823382583</v>
      </c>
      <c r="AD75" s="150"/>
      <c r="AE75" s="148">
        <v>1.2726136544609903E-2</v>
      </c>
      <c r="AF75" s="151">
        <v>42989.760362400681</v>
      </c>
      <c r="AG75" s="150"/>
      <c r="AH75" s="148">
        <v>5.2617468982858753E-2</v>
      </c>
      <c r="AI75" s="151">
        <v>1341.3473183629046</v>
      </c>
      <c r="AJ75" s="150"/>
      <c r="AK75" s="148">
        <v>3.4946119272150473E-2</v>
      </c>
      <c r="AL75" s="151">
        <v>7834.4107866412432</v>
      </c>
      <c r="AM75" s="150"/>
      <c r="AN75" s="148">
        <v>3.0086750018544904E-2</v>
      </c>
      <c r="AO75" s="151">
        <v>28.086044032849841</v>
      </c>
      <c r="AP75" s="150"/>
      <c r="AQ75" s="148">
        <v>2.5428037500051991E-4</v>
      </c>
      <c r="AR75" s="151">
        <v>13212.822009839951</v>
      </c>
      <c r="AS75" s="150"/>
      <c r="AT75" s="148">
        <v>1.7879284361524049E-2</v>
      </c>
      <c r="AU75" s="151">
        <v>547.92449908755816</v>
      </c>
      <c r="AV75" s="150"/>
      <c r="AW75" s="148">
        <v>2.7919585854792859E-3</v>
      </c>
      <c r="AX75" s="151">
        <v>121.18757872991731</v>
      </c>
      <c r="AY75" s="150"/>
      <c r="AZ75" s="148">
        <v>1.6718434474005351E-3</v>
      </c>
      <c r="BA75" s="151">
        <v>44.128860617575995</v>
      </c>
      <c r="BB75" s="150"/>
      <c r="BC75" s="148">
        <v>1.0947404622428313E-3</v>
      </c>
      <c r="BD75" s="151">
        <v>8700.5665881614241</v>
      </c>
      <c r="BE75" s="150"/>
      <c r="BF75" s="148">
        <v>3.8605034709845868E-3</v>
      </c>
      <c r="BG75" s="151">
        <v>875.70501962771777</v>
      </c>
      <c r="BH75" s="150"/>
      <c r="BI75" s="148">
        <v>2.3851889613897945E-3</v>
      </c>
      <c r="BJ75" s="151">
        <v>609.27301826829773</v>
      </c>
      <c r="BK75" s="150"/>
      <c r="BL75" s="148">
        <v>4.655448374403741E-3</v>
      </c>
      <c r="BM75" s="151">
        <v>5286.9202058414121</v>
      </c>
      <c r="BN75" s="150"/>
      <c r="BO75" s="148">
        <v>6.2906503650284372E-3</v>
      </c>
      <c r="BP75" s="151">
        <v>152.41144575906446</v>
      </c>
      <c r="BQ75" s="150"/>
      <c r="BR75" s="148">
        <v>4.7568777877075499E-3</v>
      </c>
      <c r="BS75" s="151">
        <v>3933.7218564089717</v>
      </c>
      <c r="BT75" s="150"/>
      <c r="BU75" s="148">
        <v>2.973537299290114E-3</v>
      </c>
      <c r="BV75" s="151">
        <v>118.06828030085822</v>
      </c>
      <c r="BW75" s="150"/>
      <c r="BX75" s="148">
        <v>4.3515314299109814E-3</v>
      </c>
      <c r="BY75" s="151">
        <v>2160.5766936622472</v>
      </c>
      <c r="BZ75" s="150"/>
      <c r="CA75" s="148">
        <v>2.3753681603424165E-3</v>
      </c>
      <c r="CB75" s="151">
        <v>97.854705009796504</v>
      </c>
      <c r="CC75" s="150"/>
      <c r="CD75" s="148">
        <v>4.3566390341952662E-3</v>
      </c>
      <c r="CE75" s="151">
        <v>1200.8586015189812</v>
      </c>
      <c r="CF75" s="150"/>
      <c r="CG75" s="148">
        <v>1.080506275326977E-2</v>
      </c>
      <c r="CH75" s="151">
        <v>41.133295497390563</v>
      </c>
      <c r="CI75" s="150"/>
      <c r="CJ75" s="148">
        <v>3.2056721300447468E-3</v>
      </c>
      <c r="CK75" s="151">
        <v>2194.8005219471447</v>
      </c>
      <c r="CL75" s="150"/>
      <c r="CM75" s="148">
        <v>6.7730017571601001E-3</v>
      </c>
      <c r="CN75" s="151">
        <v>764.30457561227229</v>
      </c>
      <c r="CO75" s="150"/>
      <c r="CP75" s="148">
        <v>5.0245822935203223E-3</v>
      </c>
      <c r="CQ75" s="151">
        <v>1508.4431152216935</v>
      </c>
      <c r="CR75" s="150"/>
      <c r="CS75" s="148">
        <v>4.7233359673720448E-3</v>
      </c>
      <c r="CT75" s="151">
        <v>1750.9399916419263</v>
      </c>
      <c r="CU75" s="150"/>
      <c r="CV75" s="148">
        <v>1.0612344140813208E-2</v>
      </c>
      <c r="CW75" s="149">
        <v>268.33594301614596</v>
      </c>
      <c r="CX75" s="150"/>
      <c r="CY75" s="148">
        <v>2.5004481339914691E-3</v>
      </c>
      <c r="CZ75" s="149">
        <v>133565.67704054495</v>
      </c>
      <c r="DA75" s="148">
        <v>1.1790930287737153E-2</v>
      </c>
      <c r="DB75" s="124"/>
      <c r="DM75" s="141">
        <f>DL75/'[1]LM-Kat'!$C$93*1000</f>
        <v>0</v>
      </c>
    </row>
    <row r="76" spans="3:133">
      <c r="C76" s="147" t="s">
        <v>714</v>
      </c>
      <c r="D76" s="145"/>
      <c r="E76" s="144">
        <v>31210.7331353441</v>
      </c>
      <c r="F76" s="145"/>
      <c r="G76" s="143">
        <v>0.22496728931187535</v>
      </c>
      <c r="H76" s="146">
        <v>2080.9689887108857</v>
      </c>
      <c r="I76" s="145"/>
      <c r="J76" s="143">
        <v>3.803714006027429E-2</v>
      </c>
      <c r="K76" s="146">
        <v>28952.528545481215</v>
      </c>
      <c r="L76" s="145"/>
      <c r="M76" s="143">
        <v>0.12255271136560633</v>
      </c>
      <c r="N76" s="146">
        <v>527.43679621937315</v>
      </c>
      <c r="O76" s="145"/>
      <c r="P76" s="143">
        <v>2.2824422788440244E-2</v>
      </c>
      <c r="Q76" s="146">
        <v>6125.2027814113953</v>
      </c>
      <c r="R76" s="145"/>
      <c r="S76" s="143">
        <v>8.1690005834340787E-2</v>
      </c>
      <c r="T76" s="146">
        <v>57558.205612219055</v>
      </c>
      <c r="U76" s="145"/>
      <c r="V76" s="143">
        <v>0.11459189795163528</v>
      </c>
      <c r="W76" s="146">
        <v>6185.6530465828082</v>
      </c>
      <c r="X76" s="145"/>
      <c r="Y76" s="143">
        <v>2.5181656914873701E-2</v>
      </c>
      <c r="Z76" s="146">
        <v>2008.2414705718309</v>
      </c>
      <c r="AA76" s="145"/>
      <c r="AB76" s="143">
        <v>4.2534855344941093E-2</v>
      </c>
      <c r="AC76" s="146">
        <v>42719.180001880661</v>
      </c>
      <c r="AD76" s="145"/>
      <c r="AE76" s="143">
        <v>6.7541292856546559E-2</v>
      </c>
      <c r="AF76" s="146">
        <v>172381.89717313804</v>
      </c>
      <c r="AG76" s="145"/>
      <c r="AH76" s="143">
        <v>0.21098743168726572</v>
      </c>
      <c r="AI76" s="146">
        <v>6345.1008568545312</v>
      </c>
      <c r="AJ76" s="145"/>
      <c r="AK76" s="143">
        <v>0.16530890120844247</v>
      </c>
      <c r="AL76" s="146">
        <v>40701.311656154758</v>
      </c>
      <c r="AM76" s="145"/>
      <c r="AN76" s="143">
        <v>0.15630660972152213</v>
      </c>
      <c r="AO76" s="146">
        <v>2368.2158314011949</v>
      </c>
      <c r="AP76" s="145"/>
      <c r="AQ76" s="143">
        <v>2.1440926639099935E-2</v>
      </c>
      <c r="AR76" s="146">
        <v>118741.57251284376</v>
      </c>
      <c r="AS76" s="145"/>
      <c r="AT76" s="143">
        <v>0.16067834251536836</v>
      </c>
      <c r="AU76" s="146">
        <v>20428.762458878089</v>
      </c>
      <c r="AV76" s="145"/>
      <c r="AW76" s="143">
        <v>0.10409510586360408</v>
      </c>
      <c r="AX76" s="146">
        <v>9973.8886404820259</v>
      </c>
      <c r="AY76" s="145"/>
      <c r="AZ76" s="143">
        <v>0.1375947976141555</v>
      </c>
      <c r="BA76" s="146">
        <v>1859.5731334699085</v>
      </c>
      <c r="BB76" s="145"/>
      <c r="BC76" s="143">
        <v>4.6131940032423664E-2</v>
      </c>
      <c r="BD76" s="146">
        <v>30549.465946512428</v>
      </c>
      <c r="BE76" s="145"/>
      <c r="BF76" s="143">
        <v>1.3555016001338207E-2</v>
      </c>
      <c r="BG76" s="146">
        <v>16330.918024236606</v>
      </c>
      <c r="BH76" s="145"/>
      <c r="BI76" s="143">
        <v>4.4481103257042319E-2</v>
      </c>
      <c r="BJ76" s="146">
        <v>2023.2082598651734</v>
      </c>
      <c r="BK76" s="145"/>
      <c r="BL76" s="143">
        <v>1.5459311871778712E-2</v>
      </c>
      <c r="BM76" s="146">
        <v>45728.531643988979</v>
      </c>
      <c r="BN76" s="145"/>
      <c r="BO76" s="143">
        <v>5.4410165668973311E-2</v>
      </c>
      <c r="BP76" s="146">
        <v>854.61986020809752</v>
      </c>
      <c r="BQ76" s="145"/>
      <c r="BR76" s="143">
        <v>2.6673339457616498E-2</v>
      </c>
      <c r="BS76" s="146">
        <v>37044.94986723183</v>
      </c>
      <c r="BT76" s="145"/>
      <c r="BU76" s="143">
        <v>2.8002625554493173E-2</v>
      </c>
      <c r="BV76" s="146">
        <v>723.27373553436519</v>
      </c>
      <c r="BW76" s="145"/>
      <c r="BX76" s="143">
        <v>2.6657019011261364E-2</v>
      </c>
      <c r="BY76" s="146">
        <v>40156.254775060355</v>
      </c>
      <c r="BZ76" s="145"/>
      <c r="CA76" s="143">
        <v>4.4148346740515064E-2</v>
      </c>
      <c r="CB76" s="146">
        <v>599.44752182127286</v>
      </c>
      <c r="CC76" s="145"/>
      <c r="CD76" s="143">
        <v>2.6688307652214818E-2</v>
      </c>
      <c r="CE76" s="146">
        <v>6281.1424799254628</v>
      </c>
      <c r="CF76" s="145"/>
      <c r="CG76" s="143">
        <v>5.6516344698681317E-2</v>
      </c>
      <c r="CH76" s="146">
        <v>433.47876870114368</v>
      </c>
      <c r="CI76" s="145"/>
      <c r="CJ76" s="143">
        <v>3.3782627698272394E-2</v>
      </c>
      <c r="CK76" s="146">
        <v>22362.345524815475</v>
      </c>
      <c r="CL76" s="145"/>
      <c r="CM76" s="143">
        <v>6.9008642935544179E-2</v>
      </c>
      <c r="CN76" s="146">
        <v>7037.6379864405208</v>
      </c>
      <c r="CO76" s="145"/>
      <c r="CP76" s="143">
        <v>4.6265837394140627E-2</v>
      </c>
      <c r="CQ76" s="146">
        <v>8458.3243590546444</v>
      </c>
      <c r="CR76" s="145"/>
      <c r="CS76" s="143">
        <v>2.6485259712926125E-2</v>
      </c>
      <c r="CT76" s="146">
        <v>5930.6258801624153</v>
      </c>
      <c r="CU76" s="145"/>
      <c r="CV76" s="143">
        <v>3.5945174084279982E-2</v>
      </c>
      <c r="CW76" s="144">
        <v>3704.2118344529799</v>
      </c>
      <c r="CX76" s="145"/>
      <c r="CY76" s="143">
        <v>3.4517140958674176E-2</v>
      </c>
      <c r="CZ76" s="144">
        <v>778386.9091096553</v>
      </c>
      <c r="DA76" s="143">
        <v>6.871455291177174E-2</v>
      </c>
      <c r="DB76" s="124"/>
      <c r="DI76" s="77" t="s">
        <v>715</v>
      </c>
      <c r="DJ76" s="77" t="s">
        <v>716</v>
      </c>
      <c r="DK76" s="77" t="s">
        <v>717</v>
      </c>
      <c r="DN76" s="77" t="s">
        <v>715</v>
      </c>
      <c r="DO76" s="77" t="s">
        <v>716</v>
      </c>
      <c r="DP76" s="77" t="s">
        <v>717</v>
      </c>
      <c r="DS76" s="77" t="s">
        <v>715</v>
      </c>
      <c r="DT76" s="77" t="s">
        <v>716</v>
      </c>
      <c r="DU76" s="77" t="s">
        <v>717</v>
      </c>
      <c r="DX76" s="77" t="s">
        <v>715</v>
      </c>
      <c r="DY76" s="77" t="s">
        <v>716</v>
      </c>
      <c r="DZ76" s="77" t="s">
        <v>717</v>
      </c>
    </row>
    <row r="77" spans="3:133" ht="18.5">
      <c r="C77" s="114" t="s">
        <v>641</v>
      </c>
      <c r="D77" s="139"/>
      <c r="E77" s="123" t="s">
        <v>718</v>
      </c>
      <c r="F77" s="112"/>
      <c r="G77" s="108"/>
      <c r="H77" s="123" t="s">
        <v>718</v>
      </c>
      <c r="I77" s="112"/>
      <c r="J77" s="108"/>
      <c r="K77" s="123" t="s">
        <v>718</v>
      </c>
      <c r="L77" s="112"/>
      <c r="M77" s="108"/>
      <c r="N77" s="123" t="s">
        <v>718</v>
      </c>
      <c r="O77" s="112"/>
      <c r="P77" s="108"/>
      <c r="Q77" s="123" t="s">
        <v>718</v>
      </c>
      <c r="R77" s="112"/>
      <c r="S77" s="108"/>
      <c r="T77" s="123" t="s">
        <v>718</v>
      </c>
      <c r="U77" s="112"/>
      <c r="V77" s="108"/>
      <c r="W77" s="123" t="s">
        <v>718</v>
      </c>
      <c r="X77" s="112"/>
      <c r="Y77" s="108"/>
      <c r="Z77" s="123" t="s">
        <v>718</v>
      </c>
      <c r="AA77" s="112"/>
      <c r="AB77" s="108"/>
      <c r="AC77" s="123" t="s">
        <v>718</v>
      </c>
      <c r="AD77" s="112"/>
      <c r="AE77" s="108"/>
      <c r="AF77" s="123" t="s">
        <v>718</v>
      </c>
      <c r="AG77" s="112"/>
      <c r="AH77" s="108"/>
      <c r="AI77" s="123" t="s">
        <v>718</v>
      </c>
      <c r="AJ77" s="112"/>
      <c r="AK77" s="108"/>
      <c r="AL77" s="123" t="s">
        <v>718</v>
      </c>
      <c r="AM77" s="112"/>
      <c r="AN77" s="108"/>
      <c r="AO77" s="123" t="s">
        <v>718</v>
      </c>
      <c r="AP77" s="112"/>
      <c r="AQ77" s="108"/>
      <c r="AR77" s="123" t="s">
        <v>718</v>
      </c>
      <c r="AS77" s="112"/>
      <c r="AT77" s="108"/>
      <c r="AU77" s="123" t="s">
        <v>718</v>
      </c>
      <c r="AV77" s="112"/>
      <c r="AW77" s="108"/>
      <c r="AX77" s="123" t="s">
        <v>718</v>
      </c>
      <c r="AY77" s="112"/>
      <c r="AZ77" s="108"/>
      <c r="BA77" s="123" t="s">
        <v>718</v>
      </c>
      <c r="BB77" s="112"/>
      <c r="BC77" s="108"/>
      <c r="BD77" s="123" t="s">
        <v>718</v>
      </c>
      <c r="BE77" s="112"/>
      <c r="BF77" s="108"/>
      <c r="BG77" s="123" t="s">
        <v>718</v>
      </c>
      <c r="BH77" s="112"/>
      <c r="BI77" s="108"/>
      <c r="BJ77" s="123" t="s">
        <v>718</v>
      </c>
      <c r="BK77" s="112"/>
      <c r="BL77" s="108"/>
      <c r="BM77" s="123" t="s">
        <v>718</v>
      </c>
      <c r="BN77" s="112"/>
      <c r="BO77" s="108"/>
      <c r="BP77" s="123" t="s">
        <v>718</v>
      </c>
      <c r="BQ77" s="112"/>
      <c r="BR77" s="108"/>
      <c r="BS77" s="123" t="s">
        <v>718</v>
      </c>
      <c r="BT77" s="112"/>
      <c r="BU77" s="108"/>
      <c r="BV77" s="123" t="s">
        <v>718</v>
      </c>
      <c r="BW77" s="112"/>
      <c r="BX77" s="108"/>
      <c r="BY77" s="123" t="s">
        <v>718</v>
      </c>
      <c r="BZ77" s="112"/>
      <c r="CA77" s="108"/>
      <c r="CB77" s="123" t="s">
        <v>718</v>
      </c>
      <c r="CC77" s="112"/>
      <c r="CD77" s="108"/>
      <c r="CE77" s="123" t="s">
        <v>718</v>
      </c>
      <c r="CF77" s="112"/>
      <c r="CG77" s="108"/>
      <c r="CH77" s="123" t="s">
        <v>718</v>
      </c>
      <c r="CI77" s="112"/>
      <c r="CJ77" s="108"/>
      <c r="CK77" s="123" t="s">
        <v>718</v>
      </c>
      <c r="CL77" s="112"/>
      <c r="CM77" s="108"/>
      <c r="CN77" s="123" t="s">
        <v>718</v>
      </c>
      <c r="CO77" s="112"/>
      <c r="CP77" s="108"/>
      <c r="CQ77" s="123" t="s">
        <v>718</v>
      </c>
      <c r="CR77" s="112"/>
      <c r="CS77" s="108"/>
      <c r="CT77" s="123" t="s">
        <v>718</v>
      </c>
      <c r="CU77" s="112"/>
      <c r="CV77" s="108"/>
      <c r="CW77" s="123" t="s">
        <v>718</v>
      </c>
      <c r="CX77" s="112"/>
      <c r="CY77" s="108"/>
      <c r="CZ77" s="123" t="s">
        <v>718</v>
      </c>
      <c r="DA77" s="108"/>
      <c r="DB77" s="124"/>
      <c r="DC77" s="213" t="s">
        <v>719</v>
      </c>
      <c r="DD77" s="213"/>
      <c r="DE77" s="213"/>
      <c r="DF77" s="213"/>
      <c r="DG77" s="213"/>
      <c r="DI77" s="90"/>
      <c r="DJ77" s="90"/>
      <c r="DK77" s="90"/>
      <c r="DN77" s="90"/>
      <c r="DO77" s="90"/>
      <c r="DP77" s="90"/>
      <c r="DS77" s="90"/>
      <c r="DT77" s="90"/>
      <c r="DU77" s="90"/>
      <c r="DX77" s="90"/>
      <c r="DY77" s="90"/>
      <c r="DZ77" s="90"/>
    </row>
    <row r="78" spans="3:133">
      <c r="C78" s="107" t="s">
        <v>706</v>
      </c>
      <c r="D78" s="138"/>
      <c r="E78" s="142">
        <v>10.831264802241536</v>
      </c>
      <c r="F78" s="104"/>
      <c r="G78" s="136"/>
      <c r="H78" s="142">
        <v>4.9889955718610723</v>
      </c>
      <c r="I78" s="104"/>
      <c r="J78" s="136"/>
      <c r="K78" s="142">
        <v>14.498710572717673</v>
      </c>
      <c r="L78" s="104"/>
      <c r="M78" s="136"/>
      <c r="N78" s="142">
        <v>1.264132565914295</v>
      </c>
      <c r="O78" s="104"/>
      <c r="P78" s="136"/>
      <c r="Q78" s="142">
        <v>6.4536824297319777</v>
      </c>
      <c r="R78" s="104"/>
      <c r="S78" s="136"/>
      <c r="T78" s="142">
        <v>29.034061554337157</v>
      </c>
      <c r="U78" s="104"/>
      <c r="V78" s="136"/>
      <c r="W78" s="142">
        <v>14.825445463194411</v>
      </c>
      <c r="X78" s="104"/>
      <c r="Y78" s="136"/>
      <c r="Z78" s="142">
        <v>1.9554425373072251</v>
      </c>
      <c r="AA78" s="104"/>
      <c r="AB78" s="136"/>
      <c r="AC78" s="142">
        <v>37.214486001302404</v>
      </c>
      <c r="AD78" s="104"/>
      <c r="AE78" s="136"/>
      <c r="AF78" s="142">
        <v>42.221120939385429</v>
      </c>
      <c r="AG78" s="104"/>
      <c r="AH78" s="136"/>
      <c r="AI78" s="142">
        <v>2.0251726024830852</v>
      </c>
      <c r="AJ78" s="104"/>
      <c r="AK78" s="136"/>
      <c r="AL78" s="142">
        <v>12.993932976035081</v>
      </c>
      <c r="AM78" s="104"/>
      <c r="AN78" s="136"/>
      <c r="AO78" s="142">
        <v>6.3522687425396844</v>
      </c>
      <c r="AP78" s="104"/>
      <c r="AQ78" s="136"/>
      <c r="AR78" s="142">
        <v>37.364875266774021</v>
      </c>
      <c r="AS78" s="104"/>
      <c r="AT78" s="136"/>
      <c r="AU78" s="142">
        <v>9.5232363405564318</v>
      </c>
      <c r="AV78" s="104"/>
      <c r="AW78" s="136"/>
      <c r="AX78" s="142">
        <v>4.6320480703812308</v>
      </c>
      <c r="AY78" s="104"/>
      <c r="AZ78" s="136"/>
      <c r="BA78" s="142">
        <v>1.7405266982058538</v>
      </c>
      <c r="BB78" s="104"/>
      <c r="BC78" s="136"/>
      <c r="BD78" s="142">
        <v>41.034417223693794</v>
      </c>
      <c r="BE78" s="104"/>
      <c r="BF78" s="136"/>
      <c r="BG78" s="142">
        <v>15.919973780280015</v>
      </c>
      <c r="BH78" s="104"/>
      <c r="BI78" s="136"/>
      <c r="BJ78" s="142">
        <v>5.987797124829207</v>
      </c>
      <c r="BK78" s="104"/>
      <c r="BL78" s="136"/>
      <c r="BM78" s="142">
        <v>95.799697996358844</v>
      </c>
      <c r="BN78" s="104"/>
      <c r="BO78" s="136"/>
      <c r="BP78" s="142">
        <v>1.0588892741413234</v>
      </c>
      <c r="BQ78" s="104"/>
      <c r="BR78" s="136"/>
      <c r="BS78" s="142">
        <v>45.301177043078738</v>
      </c>
      <c r="BT78" s="104"/>
      <c r="BU78" s="136"/>
      <c r="BV78" s="142">
        <v>0.89595634987325912</v>
      </c>
      <c r="BW78" s="104"/>
      <c r="BX78" s="136"/>
      <c r="BY78" s="142">
        <v>97.035248253133062</v>
      </c>
      <c r="BZ78" s="104"/>
      <c r="CA78" s="136"/>
      <c r="CB78" s="142">
        <v>0.74256645472513505</v>
      </c>
      <c r="CC78" s="104"/>
      <c r="CD78" s="136"/>
      <c r="CE78" s="142">
        <v>10.015174022971102</v>
      </c>
      <c r="CF78" s="104"/>
      <c r="CG78" s="136"/>
      <c r="CH78" s="142">
        <v>0.48591801281264474</v>
      </c>
      <c r="CI78" s="104"/>
      <c r="CJ78" s="136"/>
      <c r="CK78" s="142">
        <v>18.953328441260819</v>
      </c>
      <c r="CL78" s="104"/>
      <c r="CM78" s="136"/>
      <c r="CN78" s="142">
        <v>7.8909352136020132</v>
      </c>
      <c r="CO78" s="104"/>
      <c r="CP78" s="136"/>
      <c r="CQ78" s="142">
        <v>10.480014984475535</v>
      </c>
      <c r="CR78" s="104"/>
      <c r="CS78" s="136"/>
      <c r="CT78" s="142">
        <v>6.2733263560380994</v>
      </c>
      <c r="CU78" s="104"/>
      <c r="CV78" s="136"/>
      <c r="CW78" s="142">
        <v>11.138065940858022</v>
      </c>
      <c r="CX78" s="104"/>
      <c r="CY78" s="136"/>
      <c r="CZ78" s="142">
        <v>606.93188960710017</v>
      </c>
      <c r="DA78" s="136"/>
      <c r="DB78" s="124"/>
      <c r="DC78" s="216">
        <f>BY78+BS78+BM78</f>
        <v>238.13612329257066</v>
      </c>
      <c r="DD78" s="215">
        <f>DC78/CZ78</f>
        <v>0.39236053891768491</v>
      </c>
      <c r="DE78" s="213" t="s">
        <v>707</v>
      </c>
      <c r="DF78" s="213"/>
      <c r="DG78" s="213"/>
      <c r="DI78" s="90">
        <f>250*365/1000</f>
        <v>91.25</v>
      </c>
      <c r="DJ78" s="90">
        <v>0</v>
      </c>
      <c r="DK78" s="90">
        <f>DI78*2</f>
        <v>182.5</v>
      </c>
      <c r="DM78" s="141">
        <f>DL78/'[1]LM-Kat'!$C$93*1000</f>
        <v>0</v>
      </c>
      <c r="DN78" s="217">
        <f>DI78*$DO$65</f>
        <v>136.875</v>
      </c>
      <c r="DO78" s="217">
        <f t="shared" ref="DO78:DP79" si="0">DJ78*$DO$65</f>
        <v>0</v>
      </c>
      <c r="DP78" s="217">
        <f t="shared" si="0"/>
        <v>273.75</v>
      </c>
      <c r="DS78" s="217">
        <f>DI78*Synthesis!$BA$59</f>
        <v>12.153559474175985</v>
      </c>
      <c r="DT78" s="90">
        <f>DJ78*Synthesis!$BA$59</f>
        <v>0</v>
      </c>
      <c r="DU78" s="217">
        <f>DK78*Synthesis!$BA$59</f>
        <v>24.30711894835197</v>
      </c>
      <c r="DX78" s="217">
        <f>DN78*Synthesis!$BA$59</f>
        <v>18.230339211263978</v>
      </c>
      <c r="DY78" s="90">
        <f>DO78*Synthesis!$BA$59</f>
        <v>0</v>
      </c>
      <c r="DZ78" s="217">
        <f>DP78*Synthesis!$BA$59</f>
        <v>36.460678422527955</v>
      </c>
    </row>
    <row r="79" spans="3:133">
      <c r="C79" s="101" t="s">
        <v>708</v>
      </c>
      <c r="D79" s="135"/>
      <c r="E79" s="140">
        <v>5.319738781188498</v>
      </c>
      <c r="F79" s="98"/>
      <c r="G79" s="133"/>
      <c r="H79" s="140">
        <v>1.663483922940219</v>
      </c>
      <c r="I79" s="98"/>
      <c r="J79" s="133"/>
      <c r="K79" s="140">
        <v>8.336873087783383</v>
      </c>
      <c r="L79" s="98"/>
      <c r="M79" s="133"/>
      <c r="N79" s="140">
        <v>1.4576496931559311</v>
      </c>
      <c r="O79" s="98"/>
      <c r="P79" s="133"/>
      <c r="Q79" s="140">
        <v>2.4643372779186263</v>
      </c>
      <c r="R79" s="98"/>
      <c r="S79" s="133"/>
      <c r="T79" s="140">
        <v>21.382232409728569</v>
      </c>
      <c r="U79" s="98"/>
      <c r="V79" s="133"/>
      <c r="W79" s="140">
        <v>13.083042744233607</v>
      </c>
      <c r="X79" s="98"/>
      <c r="Y79" s="133"/>
      <c r="Z79" s="140">
        <v>3.6293356237520542</v>
      </c>
      <c r="AA79" s="98"/>
      <c r="AB79" s="133"/>
      <c r="AC79" s="140">
        <v>31.484860596339505</v>
      </c>
      <c r="AD79" s="98"/>
      <c r="AE79" s="133"/>
      <c r="AF79" s="140">
        <v>47.9587692382608</v>
      </c>
      <c r="AG79" s="98"/>
      <c r="AH79" s="133"/>
      <c r="AI79" s="140">
        <v>2.2646323925757392</v>
      </c>
      <c r="AJ79" s="98"/>
      <c r="AK79" s="133"/>
      <c r="AL79" s="140">
        <v>16.094173010932213</v>
      </c>
      <c r="AM79" s="98"/>
      <c r="AN79" s="133"/>
      <c r="AO79" s="140">
        <v>2.7402919582976217</v>
      </c>
      <c r="AP79" s="98"/>
      <c r="AQ79" s="133"/>
      <c r="AR79" s="140">
        <v>44.02669543121975</v>
      </c>
      <c r="AS79" s="98"/>
      <c r="AT79" s="133"/>
      <c r="AU79" s="140">
        <v>11.755364991920823</v>
      </c>
      <c r="AV79" s="98"/>
      <c r="AW79" s="133"/>
      <c r="AX79" s="140">
        <v>2.5941270317097187</v>
      </c>
      <c r="AY79" s="98"/>
      <c r="AZ79" s="133"/>
      <c r="BA79" s="140">
        <v>1.1016196900574993</v>
      </c>
      <c r="BB79" s="98"/>
      <c r="BC79" s="133"/>
      <c r="BD79" s="140">
        <v>16.646077722325337</v>
      </c>
      <c r="BE79" s="98"/>
      <c r="BF79" s="133"/>
      <c r="BG79" s="140">
        <v>10.334214313928927</v>
      </c>
      <c r="BH79" s="98"/>
      <c r="BI79" s="133"/>
      <c r="BJ79" s="140">
        <v>3.1408989928526814</v>
      </c>
      <c r="BK79" s="98"/>
      <c r="BL79" s="133"/>
      <c r="BM79" s="140">
        <v>8.2774201488881829</v>
      </c>
      <c r="BN79" s="98"/>
      <c r="BO79" s="133"/>
      <c r="BP79" s="140">
        <v>0.52813107879923293</v>
      </c>
      <c r="BQ79" s="98"/>
      <c r="BR79" s="133"/>
      <c r="BS79" s="140">
        <v>46.553455559388603</v>
      </c>
      <c r="BT79" s="98"/>
      <c r="BU79" s="133"/>
      <c r="BV79" s="140">
        <v>1.2449996918913595</v>
      </c>
      <c r="BW79" s="98"/>
      <c r="BX79" s="133"/>
      <c r="BY79" s="140">
        <v>15.603238269325869</v>
      </c>
      <c r="BZ79" s="98"/>
      <c r="CA79" s="133"/>
      <c r="CB79" s="140">
        <v>0.65275513778025007</v>
      </c>
      <c r="CC79" s="98"/>
      <c r="CD79" s="133"/>
      <c r="CE79" s="140">
        <v>1.8220890838902026</v>
      </c>
      <c r="CF79" s="98"/>
      <c r="CG79" s="133"/>
      <c r="CH79" s="140">
        <v>0.45188769640964899</v>
      </c>
      <c r="CI79" s="98"/>
      <c r="CJ79" s="133"/>
      <c r="CK79" s="140">
        <v>6.6195770513326417</v>
      </c>
      <c r="CL79" s="98"/>
      <c r="CM79" s="133"/>
      <c r="CN79" s="140">
        <v>2.4532347052092178</v>
      </c>
      <c r="CO79" s="98"/>
      <c r="CP79" s="133"/>
      <c r="CQ79" s="140">
        <v>5.5044341986658143</v>
      </c>
      <c r="CR79" s="98"/>
      <c r="CS79" s="133"/>
      <c r="CT79" s="140">
        <v>9.1513447167892465</v>
      </c>
      <c r="CU79" s="98"/>
      <c r="CV79" s="133"/>
      <c r="CW79" s="140">
        <v>1.9087758995096187</v>
      </c>
      <c r="CX79" s="98"/>
      <c r="CY79" s="133"/>
      <c r="CZ79" s="140">
        <v>348.24976214900141</v>
      </c>
      <c r="DA79" s="133"/>
      <c r="DB79" s="124"/>
      <c r="DC79" s="218">
        <f>DC78/$DC78</f>
        <v>1</v>
      </c>
      <c r="DI79" s="222">
        <f>DI78/$DC78</f>
        <v>0.38318420044107104</v>
      </c>
      <c r="DJ79" s="222">
        <f t="shared" ref="DJ79:DK79" si="1">DJ78/$DC78</f>
        <v>0</v>
      </c>
      <c r="DK79" s="222">
        <f t="shared" si="1"/>
        <v>0.76636840088214209</v>
      </c>
      <c r="DL79" s="213"/>
      <c r="DM79" s="213"/>
      <c r="DN79" s="222">
        <f t="shared" ref="DN79" si="2">DI79*$DO$65</f>
        <v>0.57477630066160657</v>
      </c>
      <c r="DO79" s="222">
        <f t="shared" si="0"/>
        <v>0</v>
      </c>
      <c r="DP79" s="222">
        <f t="shared" si="0"/>
        <v>1.1495526013232131</v>
      </c>
      <c r="DQ79" s="213"/>
      <c r="DR79" s="213"/>
      <c r="DS79" s="222">
        <f>DI79*Synthesis!$BA$59</f>
        <v>5.103618596849456E-2</v>
      </c>
      <c r="DT79" s="222">
        <f>DJ79*Synthesis!$BA$59</f>
        <v>0</v>
      </c>
      <c r="DU79" s="222">
        <f>DK79*Synthesis!$BA$59</f>
        <v>0.10207237193698912</v>
      </c>
      <c r="DV79" s="213"/>
      <c r="DW79" s="213"/>
      <c r="DX79" s="222">
        <f>DN79*Synthesis!$BA$59</f>
        <v>7.6554278952741847E-2</v>
      </c>
      <c r="DY79" s="222">
        <f>DO79*Synthesis!$BA$59</f>
        <v>0</v>
      </c>
      <c r="DZ79" s="222">
        <f>DP79*Synthesis!$BA$59</f>
        <v>0.15310855790548369</v>
      </c>
      <c r="EA79" s="213" t="s">
        <v>720</v>
      </c>
      <c r="EB79" s="213"/>
      <c r="EC79" s="213"/>
    </row>
    <row r="80" spans="3:133">
      <c r="C80" s="94" t="s">
        <v>709</v>
      </c>
      <c r="D80" s="90"/>
      <c r="E80" s="131">
        <v>0.1516570495641254</v>
      </c>
      <c r="F80" s="90"/>
      <c r="G80" s="130"/>
      <c r="H80" s="131">
        <v>5.9804761167440414E-2</v>
      </c>
      <c r="I80" s="90"/>
      <c r="J80" s="130"/>
      <c r="K80" s="131">
        <v>2.9762390724475996</v>
      </c>
      <c r="L80" s="90"/>
      <c r="M80" s="130"/>
      <c r="N80" s="131">
        <v>0.29112188913811016</v>
      </c>
      <c r="O80" s="90"/>
      <c r="P80" s="130"/>
      <c r="Q80" s="131">
        <v>0.92385516134937062</v>
      </c>
      <c r="R80" s="90"/>
      <c r="S80" s="130"/>
      <c r="T80" s="131">
        <v>10.711238890795633</v>
      </c>
      <c r="U80" s="90"/>
      <c r="V80" s="130"/>
      <c r="W80" s="131">
        <v>5.2382669366960162</v>
      </c>
      <c r="X80" s="90"/>
      <c r="Y80" s="130"/>
      <c r="Z80" s="131">
        <v>0</v>
      </c>
      <c r="AA80" s="90"/>
      <c r="AB80" s="130"/>
      <c r="AC80" s="131">
        <v>14.539906442394607</v>
      </c>
      <c r="AD80" s="90"/>
      <c r="AE80" s="130"/>
      <c r="AF80" s="131">
        <v>12.412987724014066</v>
      </c>
      <c r="AG80" s="90"/>
      <c r="AH80" s="130"/>
      <c r="AI80" s="131">
        <v>1.1028092766650737</v>
      </c>
      <c r="AJ80" s="90"/>
      <c r="AK80" s="130"/>
      <c r="AL80" s="131">
        <v>5.4964876379750871</v>
      </c>
      <c r="AM80" s="90"/>
      <c r="AN80" s="130"/>
      <c r="AO80" s="131">
        <v>1.0146325148459687</v>
      </c>
      <c r="AP80" s="90"/>
      <c r="AQ80" s="130"/>
      <c r="AR80" s="131">
        <v>0</v>
      </c>
      <c r="AS80" s="90"/>
      <c r="AT80" s="130"/>
      <c r="AU80" s="131">
        <v>0</v>
      </c>
      <c r="AV80" s="90"/>
      <c r="AW80" s="130"/>
      <c r="AX80" s="131">
        <v>0</v>
      </c>
      <c r="AY80" s="90"/>
      <c r="AZ80" s="130"/>
      <c r="BA80" s="131">
        <v>0.62579097450946308</v>
      </c>
      <c r="BB80" s="90"/>
      <c r="BC80" s="130"/>
      <c r="BD80" s="131">
        <v>0</v>
      </c>
      <c r="BE80" s="90"/>
      <c r="BF80" s="130"/>
      <c r="BG80" s="131">
        <v>3.3073473395309461</v>
      </c>
      <c r="BH80" s="90"/>
      <c r="BI80" s="130"/>
      <c r="BJ80" s="131">
        <v>1.7174473695946437</v>
      </c>
      <c r="BK80" s="90"/>
      <c r="BL80" s="130"/>
      <c r="BM80" s="131">
        <v>0.5514551777468879</v>
      </c>
      <c r="BN80" s="90"/>
      <c r="BO80" s="130"/>
      <c r="BP80" s="131">
        <v>0</v>
      </c>
      <c r="BQ80" s="90"/>
      <c r="BR80" s="130"/>
      <c r="BS80" s="131">
        <v>0.86802706968395038</v>
      </c>
      <c r="BT80" s="90"/>
      <c r="BU80" s="130"/>
      <c r="BV80" s="131">
        <v>0</v>
      </c>
      <c r="BW80" s="90"/>
      <c r="BX80" s="130"/>
      <c r="BY80" s="131">
        <v>0.59681779927550493</v>
      </c>
      <c r="BZ80" s="90"/>
      <c r="CA80" s="130"/>
      <c r="CB80" s="131">
        <v>0</v>
      </c>
      <c r="CC80" s="90"/>
      <c r="CD80" s="130"/>
      <c r="CE80" s="131">
        <v>0.11907763743707367</v>
      </c>
      <c r="CF80" s="90"/>
      <c r="CG80" s="130"/>
      <c r="CH80" s="131">
        <v>0</v>
      </c>
      <c r="CI80" s="90"/>
      <c r="CJ80" s="130"/>
      <c r="CK80" s="131">
        <v>0</v>
      </c>
      <c r="CL80" s="90"/>
      <c r="CM80" s="130"/>
      <c r="CN80" s="131">
        <v>0</v>
      </c>
      <c r="CO80" s="90"/>
      <c r="CP80" s="130"/>
      <c r="CQ80" s="131">
        <v>0</v>
      </c>
      <c r="CR80" s="90"/>
      <c r="CS80" s="130"/>
      <c r="CT80" s="131">
        <v>6.430568856714256</v>
      </c>
      <c r="CU80" s="90"/>
      <c r="CV80" s="130"/>
      <c r="CW80" s="131">
        <v>0.65133698920230565</v>
      </c>
      <c r="CX80" s="90"/>
      <c r="CY80" s="130"/>
      <c r="CZ80" s="131">
        <v>69.786876570748134</v>
      </c>
      <c r="DA80" s="130"/>
      <c r="DB80" s="124"/>
    </row>
    <row r="81" spans="3:137">
      <c r="C81" s="94" t="s">
        <v>710</v>
      </c>
      <c r="D81" s="90"/>
      <c r="E81" s="131">
        <v>5.0928943695632556E-2</v>
      </c>
      <c r="F81" s="90"/>
      <c r="G81" s="130"/>
      <c r="H81" s="131">
        <v>0</v>
      </c>
      <c r="I81" s="90"/>
      <c r="J81" s="130"/>
      <c r="K81" s="131">
        <v>7.6626503122539727E-2</v>
      </c>
      <c r="L81" s="90"/>
      <c r="M81" s="130"/>
      <c r="N81" s="131">
        <v>0</v>
      </c>
      <c r="O81" s="90"/>
      <c r="P81" s="130"/>
      <c r="Q81" s="131">
        <v>2.493212483436659E-2</v>
      </c>
      <c r="R81" s="90"/>
      <c r="S81" s="130"/>
      <c r="T81" s="131">
        <v>0.14294521169106131</v>
      </c>
      <c r="U81" s="90"/>
      <c r="V81" s="130"/>
      <c r="W81" s="131">
        <v>0</v>
      </c>
      <c r="X81" s="90"/>
      <c r="Y81" s="130"/>
      <c r="Z81" s="131">
        <v>0</v>
      </c>
      <c r="AA81" s="90"/>
      <c r="AB81" s="130"/>
      <c r="AC81" s="131">
        <v>6.7544502722797253</v>
      </c>
      <c r="AD81" s="90"/>
      <c r="AE81" s="130"/>
      <c r="AF81" s="131">
        <v>4.2463506876728312</v>
      </c>
      <c r="AG81" s="90"/>
      <c r="AH81" s="130"/>
      <c r="AI81" s="131">
        <v>3.5066613562242971E-2</v>
      </c>
      <c r="AJ81" s="90"/>
      <c r="AK81" s="130"/>
      <c r="AL81" s="131">
        <v>3.4815013160952515</v>
      </c>
      <c r="AM81" s="90"/>
      <c r="AN81" s="130"/>
      <c r="AO81" s="131">
        <v>3.6796595285816705E-2</v>
      </c>
      <c r="AP81" s="90"/>
      <c r="AQ81" s="130"/>
      <c r="AR81" s="131">
        <v>0</v>
      </c>
      <c r="AS81" s="90"/>
      <c r="AT81" s="130"/>
      <c r="AU81" s="131">
        <v>0</v>
      </c>
      <c r="AV81" s="90"/>
      <c r="AW81" s="130"/>
      <c r="AX81" s="131">
        <v>0</v>
      </c>
      <c r="AY81" s="90"/>
      <c r="AZ81" s="130"/>
      <c r="BA81" s="131">
        <v>0</v>
      </c>
      <c r="BB81" s="90"/>
      <c r="BC81" s="130"/>
      <c r="BD81" s="131">
        <v>1.141585497387712</v>
      </c>
      <c r="BE81" s="90"/>
      <c r="BF81" s="130"/>
      <c r="BG81" s="131">
        <v>0.41914366470098807</v>
      </c>
      <c r="BH81" s="90"/>
      <c r="BI81" s="130"/>
      <c r="BJ81" s="131">
        <v>0.1484276164936332</v>
      </c>
      <c r="BK81" s="90"/>
      <c r="BL81" s="130"/>
      <c r="BM81" s="131">
        <v>0</v>
      </c>
      <c r="BN81" s="90"/>
      <c r="BO81" s="130"/>
      <c r="BP81" s="131">
        <v>0</v>
      </c>
      <c r="BQ81" s="90"/>
      <c r="BR81" s="130"/>
      <c r="BS81" s="131">
        <v>0</v>
      </c>
      <c r="BT81" s="90"/>
      <c r="BU81" s="130"/>
      <c r="BV81" s="131">
        <v>0</v>
      </c>
      <c r="BW81" s="90"/>
      <c r="BX81" s="130"/>
      <c r="BY81" s="131">
        <v>0</v>
      </c>
      <c r="BZ81" s="90"/>
      <c r="CA81" s="130"/>
      <c r="CB81" s="131">
        <v>0</v>
      </c>
      <c r="CC81" s="90"/>
      <c r="CD81" s="130"/>
      <c r="CE81" s="131">
        <v>0</v>
      </c>
      <c r="CF81" s="90"/>
      <c r="CG81" s="130"/>
      <c r="CH81" s="131">
        <v>1.1374106953195427E-2</v>
      </c>
      <c r="CI81" s="90"/>
      <c r="CJ81" s="130"/>
      <c r="CK81" s="131">
        <v>0.27575792550005973</v>
      </c>
      <c r="CL81" s="90"/>
      <c r="CM81" s="130"/>
      <c r="CN81" s="131">
        <v>0.12944361489243444</v>
      </c>
      <c r="CO81" s="90"/>
      <c r="CP81" s="130"/>
      <c r="CQ81" s="131">
        <v>0.27742722565487671</v>
      </c>
      <c r="CR81" s="90"/>
      <c r="CS81" s="130"/>
      <c r="CT81" s="131">
        <v>7.2077822542685049E-2</v>
      </c>
      <c r="CU81" s="90"/>
      <c r="CV81" s="130"/>
      <c r="CW81" s="131">
        <v>0.35567045637703293</v>
      </c>
      <c r="CX81" s="90"/>
      <c r="CY81" s="130"/>
      <c r="CZ81" s="131">
        <v>17.680506198742087</v>
      </c>
      <c r="DA81" s="130"/>
      <c r="DB81" s="124"/>
      <c r="DI81" s="223">
        <f>DI78/$CZ78</f>
        <v>0.15034635938980082</v>
      </c>
      <c r="DJ81" s="223">
        <f t="shared" ref="DJ81:DK81" si="3">DJ78/$CZ78</f>
        <v>0</v>
      </c>
      <c r="DK81" s="223">
        <f t="shared" si="3"/>
        <v>0.30069271877960163</v>
      </c>
      <c r="DL81" s="224"/>
      <c r="DM81" s="224"/>
      <c r="DN81" s="223">
        <f t="shared" ref="DN81:DP81" si="4">DN78/$CZ78</f>
        <v>0.22551953908470124</v>
      </c>
      <c r="DO81" s="223">
        <f t="shared" si="4"/>
        <v>0</v>
      </c>
      <c r="DP81" s="223">
        <f t="shared" si="4"/>
        <v>0.45103907816940247</v>
      </c>
      <c r="DQ81" s="224"/>
      <c r="DR81" s="224"/>
      <c r="DS81" s="223">
        <f t="shared" ref="DS81:DU81" si="5">DS78/$CZ78</f>
        <v>2.0024585430901715E-2</v>
      </c>
      <c r="DT81" s="223">
        <f t="shared" si="5"/>
        <v>0</v>
      </c>
      <c r="DU81" s="223">
        <f t="shared" si="5"/>
        <v>4.0049170861803429E-2</v>
      </c>
      <c r="DV81" s="224"/>
      <c r="DW81" s="224"/>
      <c r="DX81" s="223">
        <f t="shared" ref="DX81:DZ81" si="6">DX78/$CZ78</f>
        <v>3.0036878146352568E-2</v>
      </c>
      <c r="DY81" s="223">
        <f t="shared" si="6"/>
        <v>0</v>
      </c>
      <c r="DZ81" s="223">
        <f t="shared" si="6"/>
        <v>6.0073756292705137E-2</v>
      </c>
      <c r="EA81" s="224" t="s">
        <v>707</v>
      </c>
      <c r="EB81" s="224"/>
      <c r="EC81" s="224"/>
    </row>
    <row r="82" spans="3:137">
      <c r="C82" s="94" t="s">
        <v>711</v>
      </c>
      <c r="D82" s="90"/>
      <c r="E82" s="131">
        <v>0</v>
      </c>
      <c r="F82" s="90"/>
      <c r="G82" s="130"/>
      <c r="H82" s="131">
        <v>1.2584739537490317</v>
      </c>
      <c r="I82" s="90"/>
      <c r="J82" s="130"/>
      <c r="K82" s="131">
        <v>0</v>
      </c>
      <c r="L82" s="90"/>
      <c r="M82" s="130"/>
      <c r="N82" s="131">
        <v>1.0815649073743343</v>
      </c>
      <c r="O82" s="90"/>
      <c r="P82" s="130"/>
      <c r="Q82" s="131">
        <v>0</v>
      </c>
      <c r="R82" s="90"/>
      <c r="S82" s="130"/>
      <c r="T82" s="131">
        <v>0</v>
      </c>
      <c r="U82" s="90"/>
      <c r="V82" s="130"/>
      <c r="W82" s="131">
        <v>6.8483512041796297</v>
      </c>
      <c r="X82" s="90"/>
      <c r="Y82" s="130"/>
      <c r="Z82" s="131">
        <v>3.3077291169962719</v>
      </c>
      <c r="AA82" s="90"/>
      <c r="AB82" s="130"/>
      <c r="AC82" s="131">
        <v>2.2319513139759342</v>
      </c>
      <c r="AD82" s="90"/>
      <c r="AE82" s="130"/>
      <c r="AF82" s="131">
        <v>0</v>
      </c>
      <c r="AG82" s="90"/>
      <c r="AH82" s="130"/>
      <c r="AI82" s="131">
        <v>0</v>
      </c>
      <c r="AJ82" s="90"/>
      <c r="AK82" s="130"/>
      <c r="AL82" s="131">
        <v>0</v>
      </c>
      <c r="AM82" s="90"/>
      <c r="AN82" s="130"/>
      <c r="AO82" s="131">
        <v>0.35325591710246812</v>
      </c>
      <c r="AP82" s="90"/>
      <c r="AQ82" s="130"/>
      <c r="AR82" s="131">
        <v>23.725679866999414</v>
      </c>
      <c r="AS82" s="90"/>
      <c r="AT82" s="130"/>
      <c r="AU82" s="131">
        <v>7.8357179187281911</v>
      </c>
      <c r="AV82" s="90"/>
      <c r="AW82" s="130"/>
      <c r="AX82" s="131">
        <v>0.7003404302640287</v>
      </c>
      <c r="AY82" s="90"/>
      <c r="AZ82" s="130"/>
      <c r="BA82" s="131">
        <v>0</v>
      </c>
      <c r="BB82" s="90"/>
      <c r="BC82" s="130"/>
      <c r="BD82" s="131">
        <v>9.4038713466145119</v>
      </c>
      <c r="BE82" s="90"/>
      <c r="BF82" s="130"/>
      <c r="BG82" s="131">
        <v>3.8715134520886449</v>
      </c>
      <c r="BH82" s="90"/>
      <c r="BI82" s="130"/>
      <c r="BJ82" s="131">
        <v>0.73149857930336371</v>
      </c>
      <c r="BK82" s="90"/>
      <c r="BL82" s="130"/>
      <c r="BM82" s="131">
        <v>0</v>
      </c>
      <c r="BN82" s="90"/>
      <c r="BO82" s="130"/>
      <c r="BP82" s="131">
        <v>0.34047925663058232</v>
      </c>
      <c r="BQ82" s="90"/>
      <c r="BR82" s="130"/>
      <c r="BS82" s="131">
        <v>39.602958545749239</v>
      </c>
      <c r="BT82" s="90"/>
      <c r="BU82" s="130"/>
      <c r="BV82" s="131">
        <v>1.0876350270672885</v>
      </c>
      <c r="BW82" s="90"/>
      <c r="BX82" s="130"/>
      <c r="BY82" s="131">
        <v>8.6239096395838111</v>
      </c>
      <c r="BZ82" s="90"/>
      <c r="CA82" s="130"/>
      <c r="CB82" s="131">
        <v>0.52233168436764854</v>
      </c>
      <c r="CC82" s="90"/>
      <c r="CD82" s="130"/>
      <c r="CE82" s="131">
        <v>0.54739189816908251</v>
      </c>
      <c r="CF82" s="90"/>
      <c r="CG82" s="130"/>
      <c r="CH82" s="131">
        <v>0.36121795186526762</v>
      </c>
      <c r="CI82" s="90"/>
      <c r="CJ82" s="130"/>
      <c r="CK82" s="131">
        <v>2.6289738029155405</v>
      </c>
      <c r="CL82" s="90"/>
      <c r="CM82" s="130"/>
      <c r="CN82" s="131">
        <v>1.0238188991212347</v>
      </c>
      <c r="CO82" s="90"/>
      <c r="CP82" s="130"/>
      <c r="CQ82" s="131">
        <v>3.3697836011089515</v>
      </c>
      <c r="CR82" s="90"/>
      <c r="CS82" s="130"/>
      <c r="CT82" s="131">
        <v>1.3567131905731571</v>
      </c>
      <c r="CU82" s="90"/>
      <c r="CV82" s="130"/>
      <c r="CW82" s="131">
        <v>0.20287875465117849</v>
      </c>
      <c r="CX82" s="90"/>
      <c r="CY82" s="130"/>
      <c r="CZ82" s="131">
        <v>121.01804025917879</v>
      </c>
      <c r="DA82" s="130"/>
      <c r="DB82" s="124"/>
    </row>
    <row r="83" spans="3:137">
      <c r="C83" s="93" t="s">
        <v>712</v>
      </c>
      <c r="D83" s="90"/>
      <c r="E83" s="131">
        <v>0.82392808056423794</v>
      </c>
      <c r="F83" s="90"/>
      <c r="G83" s="130"/>
      <c r="H83" s="131">
        <v>4.3129663355584748E-2</v>
      </c>
      <c r="I83" s="90"/>
      <c r="J83" s="130"/>
      <c r="K83" s="131">
        <v>0.8346513646866478</v>
      </c>
      <c r="L83" s="90"/>
      <c r="M83" s="130"/>
      <c r="N83" s="131">
        <v>1.0783753002695663E-2</v>
      </c>
      <c r="O83" s="90"/>
      <c r="P83" s="130"/>
      <c r="Q83" s="131">
        <v>0.28571400674854863</v>
      </c>
      <c r="R83" s="90"/>
      <c r="S83" s="130"/>
      <c r="T83" s="131">
        <v>1.3409287356592376</v>
      </c>
      <c r="U83" s="90"/>
      <c r="V83" s="130"/>
      <c r="W83" s="131">
        <v>0.12646928521645454</v>
      </c>
      <c r="X83" s="90"/>
      <c r="Y83" s="130"/>
      <c r="Z83" s="131">
        <v>6.250075149549876E-2</v>
      </c>
      <c r="AA83" s="90"/>
      <c r="AB83" s="130"/>
      <c r="AC83" s="131">
        <v>1.5763415090397435</v>
      </c>
      <c r="AD83" s="90"/>
      <c r="AE83" s="130"/>
      <c r="AF83" s="131">
        <v>4.2245334223172923</v>
      </c>
      <c r="AG83" s="90"/>
      <c r="AH83" s="130"/>
      <c r="AI83" s="131">
        <v>0.16047431773549553</v>
      </c>
      <c r="AJ83" s="90"/>
      <c r="AK83" s="130"/>
      <c r="AL83" s="131">
        <v>1.014639774679176</v>
      </c>
      <c r="AM83" s="90"/>
      <c r="AN83" s="130"/>
      <c r="AO83" s="131">
        <v>1.0343619661064605</v>
      </c>
      <c r="AP83" s="90"/>
      <c r="AQ83" s="130"/>
      <c r="AR83" s="131">
        <v>3.7127061523705636</v>
      </c>
      <c r="AS83" s="90"/>
      <c r="AT83" s="130"/>
      <c r="AU83" s="131">
        <v>1.28261649188501</v>
      </c>
      <c r="AV83" s="90"/>
      <c r="AW83" s="130"/>
      <c r="AX83" s="131">
        <v>0.62470989910284469</v>
      </c>
      <c r="AY83" s="90"/>
      <c r="AZ83" s="130"/>
      <c r="BA83" s="131">
        <v>0.23650968551414098</v>
      </c>
      <c r="BB83" s="90"/>
      <c r="BC83" s="130"/>
      <c r="BD83" s="131">
        <v>1.166403367299532</v>
      </c>
      <c r="BE83" s="90"/>
      <c r="BF83" s="130"/>
      <c r="BG83" s="131">
        <v>0.57312322440327346</v>
      </c>
      <c r="BH83" s="90"/>
      <c r="BI83" s="130"/>
      <c r="BJ83" s="131">
        <v>0.21258977260437056</v>
      </c>
      <c r="BK83" s="90"/>
      <c r="BL83" s="130"/>
      <c r="BM83" s="131">
        <v>1.3126878451200517</v>
      </c>
      <c r="BN83" s="90"/>
      <c r="BO83" s="130"/>
      <c r="BP83" s="131">
        <v>6.1055455664685711E-2</v>
      </c>
      <c r="BQ83" s="90"/>
      <c r="BR83" s="130"/>
      <c r="BS83" s="131">
        <v>0.93094097595641923</v>
      </c>
      <c r="BT83" s="90"/>
      <c r="BU83" s="130"/>
      <c r="BV83" s="131">
        <v>5.1597503901932081E-2</v>
      </c>
      <c r="BW83" s="90"/>
      <c r="BX83" s="130"/>
      <c r="BY83" s="131">
        <v>1.0627585306551204</v>
      </c>
      <c r="BZ83" s="90"/>
      <c r="CA83" s="130"/>
      <c r="CB83" s="131">
        <v>4.2763886377437881E-2</v>
      </c>
      <c r="CC83" s="90"/>
      <c r="CD83" s="130"/>
      <c r="CE83" s="131">
        <v>0.21503890746681942</v>
      </c>
      <c r="CF83" s="90"/>
      <c r="CG83" s="130"/>
      <c r="CH83" s="131">
        <v>1.9630995121331877E-2</v>
      </c>
      <c r="CI83" s="90"/>
      <c r="CJ83" s="130"/>
      <c r="CK83" s="131">
        <v>0.62770647946113822</v>
      </c>
      <c r="CL83" s="90"/>
      <c r="CM83" s="130"/>
      <c r="CN83" s="131">
        <v>0.31917092496289257</v>
      </c>
      <c r="CO83" s="90"/>
      <c r="CP83" s="130"/>
      <c r="CQ83" s="131">
        <v>0.60427667545198815</v>
      </c>
      <c r="CR83" s="90"/>
      <c r="CS83" s="130"/>
      <c r="CT83" s="131">
        <v>0.32631642863988702</v>
      </c>
      <c r="CU83" s="90"/>
      <c r="CV83" s="130"/>
      <c r="CW83" s="131">
        <v>0.19949100987292365</v>
      </c>
      <c r="CX83" s="90"/>
      <c r="CY83" s="130"/>
      <c r="CZ83" s="131">
        <v>25.120550842439435</v>
      </c>
      <c r="DA83" s="130"/>
      <c r="DB83" s="124"/>
    </row>
    <row r="84" spans="3:137">
      <c r="C84" s="93" t="s">
        <v>713</v>
      </c>
      <c r="D84" s="90"/>
      <c r="E84" s="131">
        <v>0.36964717065155217</v>
      </c>
      <c r="F84" s="90"/>
      <c r="G84" s="130"/>
      <c r="H84" s="131">
        <v>4.0471847526676451E-2</v>
      </c>
      <c r="I84" s="90"/>
      <c r="J84" s="130"/>
      <c r="K84" s="131">
        <v>0.8096630285127121</v>
      </c>
      <c r="L84" s="90"/>
      <c r="M84" s="130"/>
      <c r="N84" s="131">
        <v>7.8737750130133712E-3</v>
      </c>
      <c r="O84" s="90"/>
      <c r="P84" s="130"/>
      <c r="Q84" s="131">
        <v>0.45982177427425797</v>
      </c>
      <c r="R84" s="90"/>
      <c r="S84" s="130"/>
      <c r="T84" s="131">
        <v>1.9513368805997815</v>
      </c>
      <c r="U84" s="90"/>
      <c r="V84" s="130"/>
      <c r="W84" s="131">
        <v>9.2341756863501878E-2</v>
      </c>
      <c r="X84" s="90"/>
      <c r="Y84" s="130"/>
      <c r="Z84" s="131">
        <v>6.6448121590140605E-3</v>
      </c>
      <c r="AA84" s="90"/>
      <c r="AB84" s="130"/>
      <c r="AC84" s="131">
        <v>1.0118785414563509</v>
      </c>
      <c r="AD84" s="90"/>
      <c r="AE84" s="130"/>
      <c r="AF84" s="131">
        <v>5.404347835571226</v>
      </c>
      <c r="AG84" s="90"/>
      <c r="AH84" s="130"/>
      <c r="AI84" s="131">
        <v>0.16862404943954939</v>
      </c>
      <c r="AJ84" s="90"/>
      <c r="AK84" s="130"/>
      <c r="AL84" s="131">
        <v>0.98488292609305639</v>
      </c>
      <c r="AM84" s="90"/>
      <c r="AN84" s="130"/>
      <c r="AO84" s="131">
        <v>3.5307652333750753E-3</v>
      </c>
      <c r="AP84" s="90"/>
      <c r="AQ84" s="130"/>
      <c r="AR84" s="131">
        <v>1.6610161449776184</v>
      </c>
      <c r="AS84" s="90"/>
      <c r="AT84" s="130"/>
      <c r="AU84" s="131">
        <v>6.8880927824156224E-2</v>
      </c>
      <c r="AV84" s="90"/>
      <c r="AW84" s="130"/>
      <c r="AX84" s="131">
        <v>1.5234786686086388E-2</v>
      </c>
      <c r="AY84" s="90"/>
      <c r="AZ84" s="130"/>
      <c r="BA84" s="131">
        <v>5.5475469124365061E-3</v>
      </c>
      <c r="BB84" s="90"/>
      <c r="BC84" s="130"/>
      <c r="BD84" s="131">
        <v>1.0937694886547569</v>
      </c>
      <c r="BE84" s="90"/>
      <c r="BF84" s="130"/>
      <c r="BG84" s="131">
        <v>0.11008701810683068</v>
      </c>
      <c r="BH84" s="90"/>
      <c r="BI84" s="130"/>
      <c r="BJ84" s="131">
        <v>7.6593200096785732E-2</v>
      </c>
      <c r="BK84" s="90"/>
      <c r="BL84" s="130"/>
      <c r="BM84" s="131">
        <v>0.66463165950249203</v>
      </c>
      <c r="BN84" s="90"/>
      <c r="BO84" s="130"/>
      <c r="BP84" s="131">
        <v>1.9160015316686551E-2</v>
      </c>
      <c r="BQ84" s="90"/>
      <c r="BR84" s="130"/>
      <c r="BS84" s="131">
        <v>0.49451778798507995</v>
      </c>
      <c r="BT84" s="90"/>
      <c r="BU84" s="130"/>
      <c r="BV84" s="131">
        <v>1.4842652057480031E-2</v>
      </c>
      <c r="BW84" s="90"/>
      <c r="BX84" s="130"/>
      <c r="BY84" s="131">
        <v>0.27161137628000381</v>
      </c>
      <c r="BZ84" s="90"/>
      <c r="CA84" s="130"/>
      <c r="CB84" s="131">
        <v>1.2301554108747361E-2</v>
      </c>
      <c r="CC84" s="90"/>
      <c r="CD84" s="130"/>
      <c r="CE84" s="131">
        <v>0.15096286951211518</v>
      </c>
      <c r="CF84" s="90"/>
      <c r="CG84" s="130"/>
      <c r="CH84" s="131">
        <v>5.1709671004739818E-3</v>
      </c>
      <c r="CI84" s="90"/>
      <c r="CJ84" s="130"/>
      <c r="CK84" s="131">
        <v>0.27591373737151181</v>
      </c>
      <c r="CL84" s="90"/>
      <c r="CM84" s="130"/>
      <c r="CN84" s="131">
        <v>9.60825960439642E-2</v>
      </c>
      <c r="CO84" s="90"/>
      <c r="CP84" s="130"/>
      <c r="CQ84" s="131">
        <v>0.18963007041929544</v>
      </c>
      <c r="CR84" s="90"/>
      <c r="CS84" s="130"/>
      <c r="CT84" s="131">
        <v>0.22011494537944243</v>
      </c>
      <c r="CU84" s="90"/>
      <c r="CV84" s="130"/>
      <c r="CW84" s="131">
        <v>3.3733167168654807E-2</v>
      </c>
      <c r="CX84" s="90"/>
      <c r="CY84" s="130"/>
      <c r="CZ84" s="131">
        <v>16.790867674898692</v>
      </c>
      <c r="DA84" s="130"/>
      <c r="DB84" s="124"/>
    </row>
    <row r="85" spans="3:137">
      <c r="C85" s="87" t="s">
        <v>714</v>
      </c>
      <c r="D85" s="84"/>
      <c r="E85" s="129">
        <v>3.9235775367129491</v>
      </c>
      <c r="F85" s="84"/>
      <c r="G85" s="128"/>
      <c r="H85" s="129">
        <v>0.26160369714148579</v>
      </c>
      <c r="I85" s="84"/>
      <c r="J85" s="128"/>
      <c r="K85" s="129">
        <v>3.6396931190138835</v>
      </c>
      <c r="L85" s="84"/>
      <c r="M85" s="128"/>
      <c r="N85" s="129">
        <v>6.6305368627777417E-2</v>
      </c>
      <c r="O85" s="84"/>
      <c r="P85" s="128"/>
      <c r="Q85" s="129">
        <v>0.77001421071208243</v>
      </c>
      <c r="R85" s="84"/>
      <c r="S85" s="128"/>
      <c r="T85" s="129">
        <v>7.2357826909828553</v>
      </c>
      <c r="U85" s="84"/>
      <c r="V85" s="128"/>
      <c r="W85" s="129">
        <v>0.77761356127800385</v>
      </c>
      <c r="X85" s="84"/>
      <c r="Y85" s="128"/>
      <c r="Z85" s="129">
        <v>0.25246094310126954</v>
      </c>
      <c r="AA85" s="84"/>
      <c r="AB85" s="128"/>
      <c r="AC85" s="129">
        <v>5.3703325171931455</v>
      </c>
      <c r="AD85" s="84"/>
      <c r="AE85" s="128"/>
      <c r="AF85" s="129">
        <v>21.670549568685392</v>
      </c>
      <c r="AG85" s="84"/>
      <c r="AH85" s="128"/>
      <c r="AI85" s="129">
        <v>0.79765813517337791</v>
      </c>
      <c r="AJ85" s="84"/>
      <c r="AK85" s="128"/>
      <c r="AL85" s="129">
        <v>5.1166613560896446</v>
      </c>
      <c r="AM85" s="84"/>
      <c r="AN85" s="128"/>
      <c r="AO85" s="129">
        <v>0.29771419972353258</v>
      </c>
      <c r="AP85" s="84"/>
      <c r="AQ85" s="128"/>
      <c r="AR85" s="129">
        <v>14.927293266872152</v>
      </c>
      <c r="AS85" s="84"/>
      <c r="AT85" s="128"/>
      <c r="AU85" s="129">
        <v>2.5681496534834651</v>
      </c>
      <c r="AV85" s="84"/>
      <c r="AW85" s="128"/>
      <c r="AX85" s="129">
        <v>1.2538419156567593</v>
      </c>
      <c r="AY85" s="84"/>
      <c r="AZ85" s="128"/>
      <c r="BA85" s="129">
        <v>0.23377148312145868</v>
      </c>
      <c r="BB85" s="84"/>
      <c r="BC85" s="128"/>
      <c r="BD85" s="129">
        <v>3.8404480223688235</v>
      </c>
      <c r="BE85" s="84"/>
      <c r="BF85" s="128"/>
      <c r="BG85" s="129">
        <v>2.0529996150982415</v>
      </c>
      <c r="BH85" s="84"/>
      <c r="BI85" s="128"/>
      <c r="BJ85" s="129">
        <v>0.25434245475988465</v>
      </c>
      <c r="BK85" s="84"/>
      <c r="BL85" s="128"/>
      <c r="BM85" s="129">
        <v>5.7486454665187514</v>
      </c>
      <c r="BN85" s="84"/>
      <c r="BO85" s="128"/>
      <c r="BP85" s="129">
        <v>0.10743635118727829</v>
      </c>
      <c r="BQ85" s="84"/>
      <c r="BR85" s="128"/>
      <c r="BS85" s="129">
        <v>4.6570111800139129</v>
      </c>
      <c r="BT85" s="84"/>
      <c r="BU85" s="128"/>
      <c r="BV85" s="129">
        <v>9.0924508864658901E-2</v>
      </c>
      <c r="BW85" s="84"/>
      <c r="BX85" s="128"/>
      <c r="BY85" s="129">
        <v>5.0481409235314283</v>
      </c>
      <c r="BZ85" s="84"/>
      <c r="CA85" s="128"/>
      <c r="CB85" s="129">
        <v>7.5358012926416348E-2</v>
      </c>
      <c r="CC85" s="84"/>
      <c r="CD85" s="128"/>
      <c r="CE85" s="129">
        <v>0.78961777130511179</v>
      </c>
      <c r="CF85" s="84"/>
      <c r="CG85" s="128"/>
      <c r="CH85" s="129">
        <v>5.4493675369380087E-2</v>
      </c>
      <c r="CI85" s="84"/>
      <c r="CJ85" s="128"/>
      <c r="CK85" s="129">
        <v>2.8112251060843914</v>
      </c>
      <c r="CL85" s="84"/>
      <c r="CM85" s="128"/>
      <c r="CN85" s="129">
        <v>0.88471867018869199</v>
      </c>
      <c r="CO85" s="84"/>
      <c r="CP85" s="128"/>
      <c r="CQ85" s="129">
        <v>1.0633166260307032</v>
      </c>
      <c r="CR85" s="84"/>
      <c r="CS85" s="128"/>
      <c r="CT85" s="129">
        <v>0.74555347293982022</v>
      </c>
      <c r="CU85" s="84"/>
      <c r="CV85" s="128"/>
      <c r="CW85" s="129">
        <v>0.46566552223752317</v>
      </c>
      <c r="CX85" s="84"/>
      <c r="CY85" s="128"/>
      <c r="CZ85" s="129">
        <v>97.852920602994246</v>
      </c>
      <c r="DA85" s="128"/>
      <c r="DB85" s="124"/>
      <c r="DC85" s="80" t="s">
        <v>721</v>
      </c>
      <c r="DI85" s="77" t="s">
        <v>715</v>
      </c>
      <c r="DJ85" s="77" t="s">
        <v>716</v>
      </c>
      <c r="DK85" s="77" t="s">
        <v>717</v>
      </c>
      <c r="DN85" s="77" t="s">
        <v>715</v>
      </c>
      <c r="DO85" s="77" t="s">
        <v>716</v>
      </c>
      <c r="DP85" s="77" t="s">
        <v>717</v>
      </c>
      <c r="DS85" s="77" t="s">
        <v>715</v>
      </c>
      <c r="DT85" s="77" t="s">
        <v>716</v>
      </c>
      <c r="DU85" s="77" t="s">
        <v>717</v>
      </c>
      <c r="DX85" s="77" t="s">
        <v>715</v>
      </c>
      <c r="DY85" s="77" t="s">
        <v>716</v>
      </c>
      <c r="DZ85" s="77" t="s">
        <v>717</v>
      </c>
    </row>
    <row r="86" spans="3:137" ht="18.5">
      <c r="C86" s="114" t="s">
        <v>722</v>
      </c>
      <c r="D86" s="139"/>
      <c r="E86" s="123" t="s">
        <v>723</v>
      </c>
      <c r="F86" s="112"/>
      <c r="G86" s="108" t="s">
        <v>704</v>
      </c>
      <c r="H86" s="123" t="s">
        <v>723</v>
      </c>
      <c r="I86" s="112"/>
      <c r="J86" s="108" t="s">
        <v>704</v>
      </c>
      <c r="K86" s="123" t="s">
        <v>723</v>
      </c>
      <c r="L86" s="112"/>
      <c r="M86" s="108" t="s">
        <v>704</v>
      </c>
      <c r="N86" s="123" t="s">
        <v>723</v>
      </c>
      <c r="O86" s="112"/>
      <c r="P86" s="108" t="s">
        <v>704</v>
      </c>
      <c r="Q86" s="123" t="s">
        <v>723</v>
      </c>
      <c r="R86" s="112"/>
      <c r="S86" s="108" t="s">
        <v>704</v>
      </c>
      <c r="T86" s="123" t="s">
        <v>723</v>
      </c>
      <c r="U86" s="112"/>
      <c r="V86" s="108" t="s">
        <v>704</v>
      </c>
      <c r="W86" s="123" t="s">
        <v>723</v>
      </c>
      <c r="X86" s="112"/>
      <c r="Y86" s="108" t="s">
        <v>704</v>
      </c>
      <c r="Z86" s="123" t="s">
        <v>723</v>
      </c>
      <c r="AA86" s="112"/>
      <c r="AB86" s="108" t="s">
        <v>704</v>
      </c>
      <c r="AC86" s="123" t="s">
        <v>723</v>
      </c>
      <c r="AD86" s="112"/>
      <c r="AE86" s="108" t="s">
        <v>704</v>
      </c>
      <c r="AF86" s="123" t="s">
        <v>723</v>
      </c>
      <c r="AG86" s="112"/>
      <c r="AH86" s="108" t="s">
        <v>704</v>
      </c>
      <c r="AI86" s="123" t="s">
        <v>723</v>
      </c>
      <c r="AJ86" s="112"/>
      <c r="AK86" s="108" t="s">
        <v>704</v>
      </c>
      <c r="AL86" s="123" t="s">
        <v>723</v>
      </c>
      <c r="AM86" s="112"/>
      <c r="AN86" s="108" t="s">
        <v>704</v>
      </c>
      <c r="AO86" s="123" t="s">
        <v>723</v>
      </c>
      <c r="AP86" s="112"/>
      <c r="AQ86" s="108" t="s">
        <v>704</v>
      </c>
      <c r="AR86" s="123" t="s">
        <v>723</v>
      </c>
      <c r="AS86" s="112"/>
      <c r="AT86" s="108" t="s">
        <v>704</v>
      </c>
      <c r="AU86" s="123" t="s">
        <v>723</v>
      </c>
      <c r="AV86" s="112"/>
      <c r="AW86" s="108" t="s">
        <v>704</v>
      </c>
      <c r="AX86" s="123" t="s">
        <v>723</v>
      </c>
      <c r="AY86" s="112"/>
      <c r="AZ86" s="108" t="s">
        <v>704</v>
      </c>
      <c r="BA86" s="123" t="s">
        <v>723</v>
      </c>
      <c r="BB86" s="112"/>
      <c r="BC86" s="108" t="s">
        <v>704</v>
      </c>
      <c r="BD86" s="123" t="s">
        <v>723</v>
      </c>
      <c r="BE86" s="112"/>
      <c r="BF86" s="108" t="s">
        <v>704</v>
      </c>
      <c r="BG86" s="123" t="s">
        <v>723</v>
      </c>
      <c r="BH86" s="112"/>
      <c r="BI86" s="108" t="s">
        <v>704</v>
      </c>
      <c r="BJ86" s="123" t="s">
        <v>723</v>
      </c>
      <c r="BK86" s="112"/>
      <c r="BL86" s="108" t="s">
        <v>704</v>
      </c>
      <c r="BM86" s="123" t="s">
        <v>723</v>
      </c>
      <c r="BN86" s="112"/>
      <c r="BO86" s="108" t="s">
        <v>704</v>
      </c>
      <c r="BP86" s="123" t="s">
        <v>723</v>
      </c>
      <c r="BQ86" s="112"/>
      <c r="BR86" s="108" t="s">
        <v>704</v>
      </c>
      <c r="BS86" s="123" t="s">
        <v>723</v>
      </c>
      <c r="BT86" s="112"/>
      <c r="BU86" s="108" t="s">
        <v>704</v>
      </c>
      <c r="BV86" s="123" t="s">
        <v>723</v>
      </c>
      <c r="BW86" s="112"/>
      <c r="BX86" s="108" t="s">
        <v>704</v>
      </c>
      <c r="BY86" s="123" t="s">
        <v>723</v>
      </c>
      <c r="BZ86" s="112"/>
      <c r="CA86" s="108" t="s">
        <v>704</v>
      </c>
      <c r="CB86" s="123" t="s">
        <v>723</v>
      </c>
      <c r="CC86" s="112"/>
      <c r="CD86" s="108" t="s">
        <v>704</v>
      </c>
      <c r="CE86" s="123" t="s">
        <v>723</v>
      </c>
      <c r="CF86" s="112"/>
      <c r="CG86" s="108" t="s">
        <v>704</v>
      </c>
      <c r="CH86" s="123" t="s">
        <v>723</v>
      </c>
      <c r="CI86" s="112"/>
      <c r="CJ86" s="108" t="s">
        <v>704</v>
      </c>
      <c r="CK86" s="123" t="s">
        <v>723</v>
      </c>
      <c r="CL86" s="112"/>
      <c r="CM86" s="108" t="s">
        <v>704</v>
      </c>
      <c r="CN86" s="123" t="s">
        <v>723</v>
      </c>
      <c r="CO86" s="112"/>
      <c r="CP86" s="108" t="s">
        <v>704</v>
      </c>
      <c r="CQ86" s="123" t="s">
        <v>723</v>
      </c>
      <c r="CR86" s="112"/>
      <c r="CS86" s="108" t="s">
        <v>704</v>
      </c>
      <c r="CT86" s="123" t="s">
        <v>723</v>
      </c>
      <c r="CU86" s="112"/>
      <c r="CV86" s="108" t="s">
        <v>704</v>
      </c>
      <c r="CW86" s="123" t="s">
        <v>723</v>
      </c>
      <c r="CX86" s="112"/>
      <c r="CY86" s="108" t="s">
        <v>704</v>
      </c>
      <c r="CZ86" s="123" t="s">
        <v>723</v>
      </c>
      <c r="DA86" s="108" t="s">
        <v>704</v>
      </c>
      <c r="DB86" s="124"/>
      <c r="DC86" s="213" t="s">
        <v>724</v>
      </c>
      <c r="DD86" s="213"/>
      <c r="DE86" s="213"/>
      <c r="DF86" s="213"/>
      <c r="DG86" s="213"/>
      <c r="DI86" s="90"/>
      <c r="DJ86" s="90"/>
      <c r="DK86" s="90"/>
      <c r="DN86" s="90"/>
      <c r="DO86" s="90"/>
      <c r="DP86" s="90"/>
      <c r="DS86" s="90"/>
      <c r="DT86" s="90"/>
      <c r="DU86" s="90"/>
      <c r="DX86" s="90"/>
      <c r="DY86" s="90"/>
      <c r="DZ86" s="90"/>
    </row>
    <row r="87" spans="3:137">
      <c r="C87" s="107" t="s">
        <v>706</v>
      </c>
      <c r="D87" s="138"/>
      <c r="E87" s="137">
        <v>15.042200060690039</v>
      </c>
      <c r="F87" s="104"/>
      <c r="G87" s="136">
        <v>0.64963296110998192</v>
      </c>
      <c r="H87" s="137">
        <v>6.1102104169572558</v>
      </c>
      <c r="I87" s="104"/>
      <c r="J87" s="136">
        <v>0.66917498856114521</v>
      </c>
      <c r="K87" s="137">
        <v>21.088412433830193</v>
      </c>
      <c r="L87" s="104"/>
      <c r="M87" s="136">
        <v>0.60996559793971561</v>
      </c>
      <c r="N87" s="137">
        <v>1.8663058319812516</v>
      </c>
      <c r="O87" s="104"/>
      <c r="P87" s="136">
        <v>0.59300166557293799</v>
      </c>
      <c r="Q87" s="137">
        <v>6.8600740581119339</v>
      </c>
      <c r="R87" s="104"/>
      <c r="S87" s="136">
        <v>0.68466444904990853</v>
      </c>
      <c r="T87" s="137">
        <v>38.574564624915553</v>
      </c>
      <c r="U87" s="104"/>
      <c r="V87" s="136">
        <v>0.54114476338846851</v>
      </c>
      <c r="W87" s="137">
        <v>19.409720123299692</v>
      </c>
      <c r="X87" s="104"/>
      <c r="Y87" s="136">
        <v>0.6263917261462677</v>
      </c>
      <c r="Z87" s="137">
        <v>4.4044826747386869</v>
      </c>
      <c r="AA87" s="104"/>
      <c r="AB87" s="136">
        <v>0.72412089701212246</v>
      </c>
      <c r="AC87" s="137">
        <v>57.010193792670947</v>
      </c>
      <c r="AD87" s="104"/>
      <c r="AE87" s="136">
        <v>0.46803703299056221</v>
      </c>
      <c r="AF87" s="137">
        <v>23.94236880978308</v>
      </c>
      <c r="AG87" s="104"/>
      <c r="AH87" s="136">
        <v>0.45248177091880382</v>
      </c>
      <c r="AI87" s="137">
        <v>2.5232626718136832</v>
      </c>
      <c r="AJ87" s="104"/>
      <c r="AK87" s="136">
        <v>0.4197024300406007</v>
      </c>
      <c r="AL87" s="137">
        <v>7.3507146062723105</v>
      </c>
      <c r="AM87" s="104"/>
      <c r="AN87" s="136">
        <v>0.43588060122458289</v>
      </c>
      <c r="AO87" s="137">
        <v>12.498860041360773</v>
      </c>
      <c r="AP87" s="104"/>
      <c r="AQ87" s="136">
        <v>0.69065486865242476</v>
      </c>
      <c r="AR87" s="137">
        <v>323.30445273882555</v>
      </c>
      <c r="AS87" s="104"/>
      <c r="AT87" s="136">
        <v>0.44506910613831846</v>
      </c>
      <c r="AU87" s="137">
        <v>80.478633492714906</v>
      </c>
      <c r="AV87" s="104"/>
      <c r="AW87" s="136">
        <v>0.45103253349947964</v>
      </c>
      <c r="AX87" s="137">
        <v>44.180934624557906</v>
      </c>
      <c r="AY87" s="104"/>
      <c r="AZ87" s="136">
        <v>0.50831425303667976</v>
      </c>
      <c r="BA87" s="137">
        <v>11.280512586841228</v>
      </c>
      <c r="BB87" s="104"/>
      <c r="BC87" s="136">
        <v>0.34347163389790869</v>
      </c>
      <c r="BD87" s="137">
        <v>445.87036216851885</v>
      </c>
      <c r="BE87" s="104"/>
      <c r="BF87" s="136">
        <v>0.74947185646878467</v>
      </c>
      <c r="BG87" s="137">
        <v>390.88933540571111</v>
      </c>
      <c r="BH87" s="104"/>
      <c r="BI87" s="136">
        <v>0.48681017100150553</v>
      </c>
      <c r="BJ87" s="137">
        <v>99.27208659433937</v>
      </c>
      <c r="BK87" s="104"/>
      <c r="BL87" s="136">
        <v>0.72789439156010316</v>
      </c>
      <c r="BM87" s="137">
        <v>175.64574416535385</v>
      </c>
      <c r="BN87" s="104"/>
      <c r="BO87" s="136">
        <v>0.9067314151443141</v>
      </c>
      <c r="BP87" s="137">
        <v>4.5996867736966571</v>
      </c>
      <c r="BQ87" s="104"/>
      <c r="BR87" s="136">
        <v>0.57255325159832371</v>
      </c>
      <c r="BS87" s="137">
        <v>166.02267326596228</v>
      </c>
      <c r="BT87" s="104"/>
      <c r="BU87" s="136">
        <v>0.54448432836937632</v>
      </c>
      <c r="BV87" s="137">
        <v>3.8919258821121505</v>
      </c>
      <c r="BW87" s="104"/>
      <c r="BX87" s="136">
        <v>0.57207986686101475</v>
      </c>
      <c r="BY87" s="137">
        <v>185.04021712469799</v>
      </c>
      <c r="BZ87" s="104"/>
      <c r="CA87" s="136">
        <v>0.88262375813568927</v>
      </c>
      <c r="CB87" s="137">
        <v>3.2256187533486775</v>
      </c>
      <c r="CC87" s="104"/>
      <c r="CD87" s="136">
        <v>0.57275134485123402</v>
      </c>
      <c r="CE87" s="137">
        <v>38.873228836687055</v>
      </c>
      <c r="CF87" s="104"/>
      <c r="CG87" s="136">
        <v>0.83121951040941622</v>
      </c>
      <c r="CH87" s="137">
        <v>1.6934159460117046</v>
      </c>
      <c r="CI87" s="104"/>
      <c r="CJ87" s="136">
        <v>0.41952385688858285</v>
      </c>
      <c r="CK87" s="137">
        <v>146.4368629150801</v>
      </c>
      <c r="CL87" s="104"/>
      <c r="CM87" s="136">
        <v>0.68336057040713072</v>
      </c>
      <c r="CN87" s="137">
        <v>34.346493047754137</v>
      </c>
      <c r="CO87" s="104"/>
      <c r="CP87" s="136">
        <v>0.57457252486015198</v>
      </c>
      <c r="CQ87" s="137">
        <v>45.521485804537356</v>
      </c>
      <c r="CR87" s="104"/>
      <c r="CS87" s="136">
        <v>0.5684857009018387</v>
      </c>
      <c r="CT87" s="137">
        <v>20.045146304446888</v>
      </c>
      <c r="CU87" s="104"/>
      <c r="CV87" s="136">
        <v>0.3941312341367923</v>
      </c>
      <c r="CW87" s="137">
        <v>116.00713338887005</v>
      </c>
      <c r="CX87" s="104"/>
      <c r="CY87" s="136">
        <v>0.82560158252709281</v>
      </c>
      <c r="CZ87" s="137">
        <v>2553.3073199664932</v>
      </c>
      <c r="DA87" s="136">
        <v>0.595454719255608</v>
      </c>
      <c r="DB87" s="124"/>
      <c r="DC87" s="216">
        <f>BY87+BS87+BM87</f>
        <v>526.7086345560142</v>
      </c>
      <c r="DD87" s="215">
        <f>DC87/CZ87</f>
        <v>0.20628485667871979</v>
      </c>
      <c r="DE87" s="213" t="s">
        <v>707</v>
      </c>
      <c r="DF87" s="213"/>
      <c r="DG87" s="213"/>
      <c r="DI87" s="90">
        <v>153</v>
      </c>
      <c r="DJ87" s="90">
        <v>0</v>
      </c>
      <c r="DK87" s="90">
        <f>DI87*2</f>
        <v>306</v>
      </c>
      <c r="DN87" s="90">
        <f t="shared" ref="DN87:DP88" si="7">DI87*$DO$65</f>
        <v>229.5</v>
      </c>
      <c r="DO87" s="90">
        <f t="shared" si="7"/>
        <v>0</v>
      </c>
      <c r="DP87" s="90">
        <f t="shared" si="7"/>
        <v>459</v>
      </c>
      <c r="DS87" s="217">
        <f>DI87*Synthesis!$BA$59</f>
        <v>20.378023008755353</v>
      </c>
      <c r="DT87" s="90">
        <f>DJ87*Synthesis!$BA$59</f>
        <v>0</v>
      </c>
      <c r="DU87" s="217">
        <f>DK87*Synthesis!$BA$59</f>
        <v>40.756046017510705</v>
      </c>
      <c r="DX87" s="217">
        <f>DN87*Synthesis!$BA$59</f>
        <v>30.567034513133027</v>
      </c>
      <c r="DY87" s="90">
        <f>DO87*Synthesis!$BA$59</f>
        <v>0</v>
      </c>
      <c r="DZ87" s="217">
        <f>DP87*Synthesis!$BA$59</f>
        <v>61.134069026266054</v>
      </c>
    </row>
    <row r="88" spans="3:137">
      <c r="C88" s="101" t="s">
        <v>708</v>
      </c>
      <c r="D88" s="135"/>
      <c r="E88" s="134">
        <v>7.0626998782529782</v>
      </c>
      <c r="F88" s="98"/>
      <c r="G88" s="133">
        <v>0.30501938658101557</v>
      </c>
      <c r="H88" s="134">
        <v>2.7691786671226657</v>
      </c>
      <c r="I88" s="98"/>
      <c r="J88" s="133">
        <v>0.30327353338812851</v>
      </c>
      <c r="K88" s="134">
        <v>11.242898248057926</v>
      </c>
      <c r="L88" s="98"/>
      <c r="M88" s="133">
        <v>0.32519191162302613</v>
      </c>
      <c r="N88" s="134">
        <v>1.0587801461479791</v>
      </c>
      <c r="O88" s="98"/>
      <c r="P88" s="133">
        <v>0.33641773999858426</v>
      </c>
      <c r="Q88" s="134">
        <v>2.6195178357094706</v>
      </c>
      <c r="R88" s="98"/>
      <c r="S88" s="133">
        <v>0.2614389758142126</v>
      </c>
      <c r="T88" s="134">
        <v>26.247366312856926</v>
      </c>
      <c r="U88" s="98"/>
      <c r="V88" s="133">
        <v>0.36821218777326681</v>
      </c>
      <c r="W88" s="134">
        <v>8.5880773382269613</v>
      </c>
      <c r="X88" s="98"/>
      <c r="Y88" s="133">
        <v>0.27715497977284104</v>
      </c>
      <c r="Z88" s="134">
        <v>1.1935890924198431</v>
      </c>
      <c r="AA88" s="98"/>
      <c r="AB88" s="133">
        <v>0.19623253582629199</v>
      </c>
      <c r="AC88" s="134">
        <v>48.232776990920314</v>
      </c>
      <c r="AD88" s="98"/>
      <c r="AE88" s="133">
        <v>0.39597700575836209</v>
      </c>
      <c r="AF88" s="134">
        <v>26.277158747730795</v>
      </c>
      <c r="AG88" s="98"/>
      <c r="AH88" s="133">
        <v>0.49660647279100578</v>
      </c>
      <c r="AI88" s="134">
        <v>2.8216174634004823</v>
      </c>
      <c r="AJ88" s="98"/>
      <c r="AK88" s="133">
        <v>0.46932874617566639</v>
      </c>
      <c r="AL88" s="134">
        <v>8.6512186959343058</v>
      </c>
      <c r="AM88" s="98"/>
      <c r="AN88" s="133">
        <v>0.51299752588564884</v>
      </c>
      <c r="AO88" s="134">
        <v>4.6933984631808592</v>
      </c>
      <c r="AP88" s="98"/>
      <c r="AQ88" s="133">
        <v>0.25934513134757514</v>
      </c>
      <c r="AR88" s="134">
        <v>380.94671989837417</v>
      </c>
      <c r="AS88" s="98"/>
      <c r="AT88" s="133">
        <v>0.524420912471809</v>
      </c>
      <c r="AU88" s="134">
        <v>99.341828442179576</v>
      </c>
      <c r="AV88" s="98"/>
      <c r="AW88" s="133">
        <v>0.55674897323900141</v>
      </c>
      <c r="AX88" s="134">
        <v>24.743041318725503</v>
      </c>
      <c r="AY88" s="98"/>
      <c r="AZ88" s="133">
        <v>0.28467574696332065</v>
      </c>
      <c r="BA88" s="134">
        <v>7.1396978813455805</v>
      </c>
      <c r="BB88" s="98"/>
      <c r="BC88" s="133">
        <v>0.21739115824433408</v>
      </c>
      <c r="BD88" s="134">
        <v>90.083957198567816</v>
      </c>
      <c r="BE88" s="98"/>
      <c r="BF88" s="133">
        <v>0.15142381366480551</v>
      </c>
      <c r="BG88" s="134">
        <v>177.51053112482498</v>
      </c>
      <c r="BH88" s="98"/>
      <c r="BI88" s="133">
        <v>0.22107006813515023</v>
      </c>
      <c r="BJ88" s="134">
        <v>36.605940488041014</v>
      </c>
      <c r="BK88" s="98"/>
      <c r="BL88" s="133">
        <v>0.26840635361992388</v>
      </c>
      <c r="BM88" s="134">
        <v>15.1763904503751</v>
      </c>
      <c r="BN88" s="98"/>
      <c r="BO88" s="133">
        <v>7.8344682105685834E-2</v>
      </c>
      <c r="BP88" s="134">
        <v>1.8941835564284448</v>
      </c>
      <c r="BQ88" s="98"/>
      <c r="BR88" s="133">
        <v>0.23578147985185074</v>
      </c>
      <c r="BS88" s="134">
        <v>88.604355902397259</v>
      </c>
      <c r="BT88" s="98"/>
      <c r="BU88" s="133">
        <v>0.2905849078627552</v>
      </c>
      <c r="BV88" s="134">
        <v>4.2644502969964515</v>
      </c>
      <c r="BW88" s="98"/>
      <c r="BX88" s="133">
        <v>0.62683777441752531</v>
      </c>
      <c r="BY88" s="134">
        <v>21.686512255953165</v>
      </c>
      <c r="BZ88" s="98"/>
      <c r="CA88" s="133">
        <v>0.10344254479179513</v>
      </c>
      <c r="CB88" s="134">
        <v>1.8887233124236018</v>
      </c>
      <c r="CC88" s="98"/>
      <c r="CD88" s="133">
        <v>0.33536784721364127</v>
      </c>
      <c r="CE88" s="134">
        <v>6.0990422790738501</v>
      </c>
      <c r="CF88" s="98"/>
      <c r="CG88" s="133">
        <v>0.13041476329317833</v>
      </c>
      <c r="CH88" s="134">
        <v>1.5863377588784577</v>
      </c>
      <c r="CI88" s="98"/>
      <c r="CJ88" s="133">
        <v>0.39299649710992013</v>
      </c>
      <c r="CK88" s="134">
        <v>48.210803247657218</v>
      </c>
      <c r="CL88" s="98"/>
      <c r="CM88" s="133">
        <v>0.2249799767030673</v>
      </c>
      <c r="CN88" s="134">
        <v>10.056370170294008</v>
      </c>
      <c r="CO88" s="98"/>
      <c r="CP88" s="133">
        <v>0.16823010115298995</v>
      </c>
      <c r="CQ88" s="134">
        <v>19.110878377596752</v>
      </c>
      <c r="CR88" s="98"/>
      <c r="CS88" s="133">
        <v>0.23866226897749876</v>
      </c>
      <c r="CT88" s="134">
        <v>23.935422917082146</v>
      </c>
      <c r="CU88" s="98"/>
      <c r="CV88" s="133">
        <v>0.47062254525938974</v>
      </c>
      <c r="CW88" s="134">
        <v>19.880616756953295</v>
      </c>
      <c r="CX88" s="98"/>
      <c r="CY88" s="133">
        <v>0.14148671876181382</v>
      </c>
      <c r="CZ88" s="134">
        <v>1230.2240815141299</v>
      </c>
      <c r="DA88" s="133">
        <v>0.28689955547109675</v>
      </c>
      <c r="DB88" s="124"/>
      <c r="DC88" s="218">
        <f>DC87/$DC87</f>
        <v>1</v>
      </c>
      <c r="DI88" s="222">
        <f>DI87/$DC87</f>
        <v>0.2904831817100747</v>
      </c>
      <c r="DJ88" s="222">
        <f t="shared" ref="DJ88:DK88" si="8">DJ87/$DC87</f>
        <v>0</v>
      </c>
      <c r="DK88" s="222">
        <f t="shared" si="8"/>
        <v>0.5809663634201494</v>
      </c>
      <c r="DL88" s="213"/>
      <c r="DM88" s="213"/>
      <c r="DN88" s="222">
        <f t="shared" si="7"/>
        <v>0.43572477256511205</v>
      </c>
      <c r="DO88" s="222">
        <f t="shared" si="7"/>
        <v>0</v>
      </c>
      <c r="DP88" s="222">
        <f t="shared" si="7"/>
        <v>0.8714495451302241</v>
      </c>
      <c r="DQ88" s="213"/>
      <c r="DR88" s="213"/>
      <c r="DS88" s="222">
        <f>DI88*Synthesis!$BA$59</f>
        <v>3.8689365755191919E-2</v>
      </c>
      <c r="DT88" s="222">
        <f>DJ88*Synthesis!$BA$59</f>
        <v>0</v>
      </c>
      <c r="DU88" s="222">
        <f>DK88*Synthesis!$BA$59</f>
        <v>7.7378731510383839E-2</v>
      </c>
      <c r="DV88" s="213"/>
      <c r="DW88" s="213"/>
      <c r="DX88" s="222">
        <f>DN88*Synthesis!$BA$59</f>
        <v>5.8034048632787882E-2</v>
      </c>
      <c r="DY88" s="222">
        <f>DO88*Synthesis!$BA$59</f>
        <v>0</v>
      </c>
      <c r="DZ88" s="222">
        <f>DP88*Synthesis!$BA$59</f>
        <v>0.11606809726557576</v>
      </c>
      <c r="EA88" s="213" t="s">
        <v>720</v>
      </c>
      <c r="EB88" s="213"/>
      <c r="EC88" s="213"/>
    </row>
    <row r="89" spans="3:137">
      <c r="C89" s="94" t="s">
        <v>709</v>
      </c>
      <c r="D89" s="90"/>
      <c r="E89" s="132">
        <v>0.20134601895874574</v>
      </c>
      <c r="F89" s="95"/>
      <c r="G89" s="130">
        <v>8.6956037000000003E-3</v>
      </c>
      <c r="H89" s="132">
        <v>7.9399214282823122E-2</v>
      </c>
      <c r="I89" s="95"/>
      <c r="J89" s="130">
        <v>8.6956037000000038E-3</v>
      </c>
      <c r="K89" s="132">
        <v>3.4646910600714933</v>
      </c>
      <c r="L89" s="95"/>
      <c r="M89" s="130">
        <v>0.10021343999999997</v>
      </c>
      <c r="N89" s="132">
        <v>0.31539359562203301</v>
      </c>
      <c r="O89" s="95"/>
      <c r="P89" s="130">
        <v>0.10021344</v>
      </c>
      <c r="Q89" s="132">
        <v>0.982030785498201</v>
      </c>
      <c r="R89" s="95"/>
      <c r="S89" s="130">
        <v>9.8010832100000028E-2</v>
      </c>
      <c r="T89" s="132">
        <v>12.091931422011969</v>
      </c>
      <c r="U89" s="95"/>
      <c r="V89" s="130">
        <v>0.16963212500000005</v>
      </c>
      <c r="W89" s="132">
        <v>5.2563147511973352</v>
      </c>
      <c r="X89" s="95"/>
      <c r="Y89" s="130">
        <v>0.16963212500000002</v>
      </c>
      <c r="Z89" s="132">
        <v>0</v>
      </c>
      <c r="AA89" s="95"/>
      <c r="AB89" s="130">
        <v>0</v>
      </c>
      <c r="AC89" s="132">
        <v>22.274199460371729</v>
      </c>
      <c r="AD89" s="95"/>
      <c r="AE89" s="130">
        <v>0.18286466917803376</v>
      </c>
      <c r="AF89" s="132">
        <v>6.3948301682663651</v>
      </c>
      <c r="AG89" s="95"/>
      <c r="AH89" s="130">
        <v>0.12085454460461853</v>
      </c>
      <c r="AI89" s="132">
        <v>1.3740446016931889</v>
      </c>
      <c r="AJ89" s="95"/>
      <c r="AK89" s="130">
        <v>0.22854927660000002</v>
      </c>
      <c r="AL89" s="132">
        <v>2.831639388382464</v>
      </c>
      <c r="AM89" s="95"/>
      <c r="AN89" s="130">
        <v>0.16790975370016084</v>
      </c>
      <c r="AO89" s="132">
        <v>1.3223977590751763</v>
      </c>
      <c r="AP89" s="95"/>
      <c r="AQ89" s="130">
        <v>7.3072299999999979E-2</v>
      </c>
      <c r="AR89" s="132">
        <v>0</v>
      </c>
      <c r="AS89" s="95"/>
      <c r="AT89" s="130">
        <v>0</v>
      </c>
      <c r="AU89" s="132">
        <v>0</v>
      </c>
      <c r="AV89" s="95"/>
      <c r="AW89" s="130">
        <v>0</v>
      </c>
      <c r="AX89" s="132">
        <v>0</v>
      </c>
      <c r="AY89" s="95"/>
      <c r="AZ89" s="130">
        <v>0</v>
      </c>
      <c r="BA89" s="132">
        <v>4.0558084928903133</v>
      </c>
      <c r="BB89" s="95"/>
      <c r="BC89" s="130">
        <v>0.123492187</v>
      </c>
      <c r="BD89" s="132">
        <v>0</v>
      </c>
      <c r="BE89" s="95"/>
      <c r="BF89" s="130">
        <v>0</v>
      </c>
      <c r="BG89" s="132">
        <v>57.538782482250703</v>
      </c>
      <c r="BH89" s="95"/>
      <c r="BI89" s="130">
        <v>7.1658298148068775E-2</v>
      </c>
      <c r="BJ89" s="132">
        <v>14.236837057207651</v>
      </c>
      <c r="BK89" s="95"/>
      <c r="BL89" s="130">
        <v>0.104389</v>
      </c>
      <c r="BM89" s="132">
        <v>1.0110757872417415</v>
      </c>
      <c r="BN89" s="95"/>
      <c r="BO89" s="130">
        <v>5.2194499999999979E-3</v>
      </c>
      <c r="BP89" s="132">
        <v>0</v>
      </c>
      <c r="BQ89" s="95"/>
      <c r="BR89" s="130">
        <v>0</v>
      </c>
      <c r="BS89" s="132">
        <v>1.591500428622372</v>
      </c>
      <c r="BT89" s="95"/>
      <c r="BU89" s="130">
        <v>5.2194500000000005E-3</v>
      </c>
      <c r="BV89" s="132">
        <v>0</v>
      </c>
      <c r="BW89" s="95"/>
      <c r="BX89" s="130">
        <v>0</v>
      </c>
      <c r="BY89" s="132">
        <v>1.0942467301260059</v>
      </c>
      <c r="BZ89" s="95"/>
      <c r="CA89" s="130">
        <v>5.2194499999999987E-3</v>
      </c>
      <c r="CB89" s="132">
        <v>0</v>
      </c>
      <c r="CC89" s="95"/>
      <c r="CD89" s="130">
        <v>0</v>
      </c>
      <c r="CE89" s="132">
        <v>0.39858618968857357</v>
      </c>
      <c r="CF89" s="95"/>
      <c r="CG89" s="130">
        <v>8.5228993670886117E-3</v>
      </c>
      <c r="CH89" s="132">
        <v>0</v>
      </c>
      <c r="CI89" s="95"/>
      <c r="CJ89" s="130">
        <v>0</v>
      </c>
      <c r="CK89" s="132">
        <v>0</v>
      </c>
      <c r="CL89" s="95"/>
      <c r="CM89" s="130">
        <v>0</v>
      </c>
      <c r="CN89" s="132">
        <v>0</v>
      </c>
      <c r="CO89" s="95"/>
      <c r="CP89" s="130">
        <v>0</v>
      </c>
      <c r="CQ89" s="132">
        <v>0</v>
      </c>
      <c r="CR89" s="95"/>
      <c r="CS89" s="130">
        <v>0</v>
      </c>
      <c r="CT89" s="132">
        <v>15.768107196600708</v>
      </c>
      <c r="CU89" s="95"/>
      <c r="CV89" s="130">
        <v>0.31003533</v>
      </c>
      <c r="CW89" s="132">
        <v>6.7839189845626056</v>
      </c>
      <c r="CX89" s="95"/>
      <c r="CY89" s="130">
        <v>4.8279912500000008E-2</v>
      </c>
      <c r="CZ89" s="132">
        <v>159.06708157462219</v>
      </c>
      <c r="DA89" s="130">
        <v>3.7095904461304133E-2</v>
      </c>
      <c r="DB89" s="124"/>
    </row>
    <row r="90" spans="3:137">
      <c r="C90" s="94" t="s">
        <v>710</v>
      </c>
      <c r="D90" s="90"/>
      <c r="E90" s="131">
        <v>6.7615320833166195E-2</v>
      </c>
      <c r="F90" s="90"/>
      <c r="G90" s="130">
        <v>2.9201274356163696E-3</v>
      </c>
      <c r="H90" s="131">
        <v>0</v>
      </c>
      <c r="I90" s="90"/>
      <c r="J90" s="130">
        <v>0</v>
      </c>
      <c r="K90" s="131">
        <v>8.9202229347413398E-2</v>
      </c>
      <c r="L90" s="90"/>
      <c r="M90" s="130">
        <v>2.5801037101382393E-3</v>
      </c>
      <c r="N90" s="131">
        <v>0</v>
      </c>
      <c r="O90" s="90"/>
      <c r="P90" s="130">
        <v>0</v>
      </c>
      <c r="Q90" s="131">
        <v>2.6502113274413118E-2</v>
      </c>
      <c r="R90" s="90"/>
      <c r="S90" s="130">
        <v>2.6450231630120772E-3</v>
      </c>
      <c r="T90" s="131">
        <v>0.16137103415353893</v>
      </c>
      <c r="U90" s="90"/>
      <c r="V90" s="130">
        <v>2.2637997588277506E-3</v>
      </c>
      <c r="W90" s="131">
        <v>0</v>
      </c>
      <c r="X90" s="90"/>
      <c r="Y90" s="130">
        <v>0</v>
      </c>
      <c r="Z90" s="131">
        <v>0</v>
      </c>
      <c r="AA90" s="90"/>
      <c r="AB90" s="130">
        <v>0</v>
      </c>
      <c r="AC90" s="131">
        <v>10.347382440594499</v>
      </c>
      <c r="AD90" s="90"/>
      <c r="AE90" s="130">
        <v>8.4948986392273718E-2</v>
      </c>
      <c r="AF90" s="131">
        <v>2.1876031851731872</v>
      </c>
      <c r="AG90" s="90"/>
      <c r="AH90" s="130">
        <v>4.1343050520979245E-2</v>
      </c>
      <c r="AI90" s="131">
        <v>4.3691227562546578E-2</v>
      </c>
      <c r="AJ90" s="90"/>
      <c r="AK90" s="130">
        <v>7.2673029979384123E-3</v>
      </c>
      <c r="AL90" s="131">
        <v>1.7935738068888902</v>
      </c>
      <c r="AM90" s="90"/>
      <c r="AN90" s="130">
        <v>0.10635483366750531</v>
      </c>
      <c r="AO90" s="131">
        <v>4.7957989159205329E-2</v>
      </c>
      <c r="AP90" s="90"/>
      <c r="AQ90" s="130">
        <v>2.6500351707257988E-3</v>
      </c>
      <c r="AR90" s="131">
        <v>0</v>
      </c>
      <c r="AS90" s="90"/>
      <c r="AT90" s="130">
        <v>0</v>
      </c>
      <c r="AU90" s="131">
        <v>0</v>
      </c>
      <c r="AV90" s="90"/>
      <c r="AW90" s="130">
        <v>0</v>
      </c>
      <c r="AX90" s="131">
        <v>0</v>
      </c>
      <c r="AY90" s="90"/>
      <c r="AZ90" s="130">
        <v>0</v>
      </c>
      <c r="BA90" s="131">
        <v>0</v>
      </c>
      <c r="BB90" s="90"/>
      <c r="BC90" s="130">
        <v>0</v>
      </c>
      <c r="BD90" s="131">
        <v>12.404200512751171</v>
      </c>
      <c r="BE90" s="90"/>
      <c r="BF90" s="130">
        <v>2.0850453349462537E-2</v>
      </c>
      <c r="BG90" s="131">
        <v>7.2919514269897903</v>
      </c>
      <c r="BH90" s="90"/>
      <c r="BI90" s="130">
        <v>9.0813327445303047E-3</v>
      </c>
      <c r="BJ90" s="131">
        <v>1.2303956605717192</v>
      </c>
      <c r="BK90" s="90"/>
      <c r="BL90" s="130">
        <v>9.0216508129800001E-3</v>
      </c>
      <c r="BM90" s="131">
        <v>0</v>
      </c>
      <c r="BN90" s="90"/>
      <c r="BO90" s="130">
        <v>0</v>
      </c>
      <c r="BP90" s="131">
        <v>0</v>
      </c>
      <c r="BQ90" s="90"/>
      <c r="BR90" s="130">
        <v>0</v>
      </c>
      <c r="BS90" s="131">
        <v>0</v>
      </c>
      <c r="BT90" s="90"/>
      <c r="BU90" s="130">
        <v>0</v>
      </c>
      <c r="BV90" s="131">
        <v>0</v>
      </c>
      <c r="BW90" s="90"/>
      <c r="BX90" s="130">
        <v>0</v>
      </c>
      <c r="BY90" s="131">
        <v>0</v>
      </c>
      <c r="BZ90" s="90"/>
      <c r="CA90" s="130">
        <v>0</v>
      </c>
      <c r="CB90" s="131">
        <v>0</v>
      </c>
      <c r="CC90" s="90"/>
      <c r="CD90" s="130">
        <v>0</v>
      </c>
      <c r="CE90" s="131">
        <v>0</v>
      </c>
      <c r="CF90" s="90"/>
      <c r="CG90" s="130">
        <v>0</v>
      </c>
      <c r="CH90" s="131">
        <v>4.9509860936715361E-2</v>
      </c>
      <c r="CI90" s="90"/>
      <c r="CJ90" s="130">
        <v>1.2265484958439536E-2</v>
      </c>
      <c r="CK90" s="131">
        <v>1.9389110434322891</v>
      </c>
      <c r="CL90" s="90"/>
      <c r="CM90" s="130">
        <v>9.0480998447565585E-3</v>
      </c>
      <c r="CN90" s="131">
        <v>0.51907789210910038</v>
      </c>
      <c r="CO90" s="90"/>
      <c r="CP90" s="130">
        <v>8.6835035720688614E-3</v>
      </c>
      <c r="CQ90" s="131">
        <v>1.096650346944003</v>
      </c>
      <c r="CR90" s="90"/>
      <c r="CS90" s="130">
        <v>1.3695292016689091E-2</v>
      </c>
      <c r="CT90" s="131">
        <v>0.20729181675391206</v>
      </c>
      <c r="CU90" s="90"/>
      <c r="CV90" s="130">
        <v>4.0758085934026068E-3</v>
      </c>
      <c r="CW90" s="131">
        <v>3.7044411744820622</v>
      </c>
      <c r="CX90" s="90"/>
      <c r="CY90" s="130">
        <v>2.6363831315258934E-2</v>
      </c>
      <c r="CZ90" s="131">
        <v>43.207329081957617</v>
      </c>
      <c r="DA90" s="130">
        <v>1.0076346003120126E-2</v>
      </c>
      <c r="DB90" s="124"/>
      <c r="DI90" s="223">
        <f>DI87/$CZ87</f>
        <v>5.9922281506641278E-2</v>
      </c>
      <c r="DJ90" s="223">
        <f t="shared" ref="DJ90:DK90" si="9">DJ87/$CZ87</f>
        <v>0</v>
      </c>
      <c r="DK90" s="223">
        <f t="shared" si="9"/>
        <v>0.11984456301328256</v>
      </c>
      <c r="DL90" s="224"/>
      <c r="DM90" s="224"/>
      <c r="DN90" s="223">
        <f t="shared" ref="DN90:DP90" si="10">DN87/$CZ87</f>
        <v>8.9883422259961918E-2</v>
      </c>
      <c r="DO90" s="223">
        <f t="shared" si="10"/>
        <v>0</v>
      </c>
      <c r="DP90" s="223">
        <f t="shared" si="10"/>
        <v>0.17976684451992384</v>
      </c>
      <c r="DQ90" s="224"/>
      <c r="DR90" s="224"/>
      <c r="DS90" s="225">
        <f t="shared" ref="DS90:DU90" si="11">DS87/$CZ87</f>
        <v>7.9810302698003349E-3</v>
      </c>
      <c r="DT90" s="225">
        <f t="shared" si="11"/>
        <v>0</v>
      </c>
      <c r="DU90" s="225">
        <f t="shared" si="11"/>
        <v>1.596206053960067E-2</v>
      </c>
      <c r="DV90" s="226"/>
      <c r="DW90" s="226"/>
      <c r="DX90" s="225">
        <f t="shared" ref="DX90:DZ90" si="12">DX87/$CZ87</f>
        <v>1.1971545404700502E-2</v>
      </c>
      <c r="DY90" s="225">
        <f t="shared" si="12"/>
        <v>0</v>
      </c>
      <c r="DZ90" s="225">
        <f t="shared" si="12"/>
        <v>2.3943090809401005E-2</v>
      </c>
      <c r="EA90" s="224" t="s">
        <v>707</v>
      </c>
      <c r="EB90" s="224"/>
      <c r="EC90" s="224"/>
    </row>
    <row r="91" spans="3:137">
      <c r="C91" s="94" t="s">
        <v>711</v>
      </c>
      <c r="D91" s="90"/>
      <c r="E91" s="131">
        <v>0</v>
      </c>
      <c r="F91" s="90"/>
      <c r="G91" s="130">
        <v>0</v>
      </c>
      <c r="H91" s="131">
        <v>2.2670773529123678</v>
      </c>
      <c r="I91" s="90"/>
      <c r="J91" s="130">
        <v>0.24828465112954842</v>
      </c>
      <c r="K91" s="131">
        <v>0</v>
      </c>
      <c r="L91" s="90"/>
      <c r="M91" s="130">
        <v>0</v>
      </c>
      <c r="N91" s="131">
        <v>0.61787280711883741</v>
      </c>
      <c r="O91" s="90"/>
      <c r="P91" s="130">
        <v>0.19632345216685682</v>
      </c>
      <c r="Q91" s="131">
        <v>0</v>
      </c>
      <c r="R91" s="90"/>
      <c r="S91" s="130">
        <v>0</v>
      </c>
      <c r="T91" s="131">
        <v>0</v>
      </c>
      <c r="U91" s="90"/>
      <c r="V91" s="130">
        <v>0</v>
      </c>
      <c r="W91" s="131">
        <v>1.8597673169626558</v>
      </c>
      <c r="X91" s="90"/>
      <c r="Y91" s="130">
        <v>6.0018529504927691E-2</v>
      </c>
      <c r="Z91" s="131">
        <v>0.46919537587540133</v>
      </c>
      <c r="AA91" s="90"/>
      <c r="AB91" s="130">
        <v>7.7138270608135107E-2</v>
      </c>
      <c r="AC91" s="131">
        <v>3.4192055464939486</v>
      </c>
      <c r="AD91" s="90"/>
      <c r="AE91" s="130">
        <v>2.807067846472806E-2</v>
      </c>
      <c r="AF91" s="131">
        <v>0</v>
      </c>
      <c r="AG91" s="90"/>
      <c r="AH91" s="130">
        <v>0</v>
      </c>
      <c r="AI91" s="131">
        <v>0</v>
      </c>
      <c r="AJ91" s="90"/>
      <c r="AK91" s="130">
        <v>0</v>
      </c>
      <c r="AL91" s="131">
        <v>0</v>
      </c>
      <c r="AM91" s="90"/>
      <c r="AN91" s="130">
        <v>0</v>
      </c>
      <c r="AO91" s="131">
        <v>0.69507390911818134</v>
      </c>
      <c r="AP91" s="90"/>
      <c r="AQ91" s="130">
        <v>3.84079970347024E-2</v>
      </c>
      <c r="AR91" s="131">
        <v>205.28953704490917</v>
      </c>
      <c r="AS91" s="90"/>
      <c r="AT91" s="130">
        <v>0.28260678124942679</v>
      </c>
      <c r="AU91" s="131">
        <v>66.217811674804977</v>
      </c>
      <c r="AV91" s="90"/>
      <c r="AW91" s="130">
        <v>0.37110952393572</v>
      </c>
      <c r="AX91" s="131">
        <v>6.6799165928956361</v>
      </c>
      <c r="AY91" s="90"/>
      <c r="AZ91" s="130">
        <v>7.6854345480000016E-2</v>
      </c>
      <c r="BA91" s="131">
        <v>0</v>
      </c>
      <c r="BB91" s="90"/>
      <c r="BC91" s="130">
        <v>0</v>
      </c>
      <c r="BD91" s="131">
        <v>11.391839749100843</v>
      </c>
      <c r="BE91" s="90"/>
      <c r="BF91" s="130">
        <v>1.9148757149564863E-2</v>
      </c>
      <c r="BG91" s="131">
        <v>45.496567674344085</v>
      </c>
      <c r="BH91" s="90"/>
      <c r="BI91" s="130">
        <v>5.6661028796145103E-2</v>
      </c>
      <c r="BJ91" s="131">
        <v>12.127563575446123</v>
      </c>
      <c r="BK91" s="90"/>
      <c r="BL91" s="130">
        <v>8.8923138544759722E-2</v>
      </c>
      <c r="BM91" s="131">
        <v>0</v>
      </c>
      <c r="BN91" s="90"/>
      <c r="BO91" s="130">
        <v>0</v>
      </c>
      <c r="BP91" s="131">
        <v>1.0790467658615952</v>
      </c>
      <c r="BQ91" s="90"/>
      <c r="BR91" s="130">
        <v>0.13431604472584355</v>
      </c>
      <c r="BS91" s="131">
        <v>64.721427610983184</v>
      </c>
      <c r="BT91" s="90"/>
      <c r="BU91" s="130">
        <v>0.21225897855180606</v>
      </c>
      <c r="BV91" s="131">
        <v>3.5808772501115866</v>
      </c>
      <c r="BW91" s="90"/>
      <c r="BX91" s="130">
        <v>0.52635837437318433</v>
      </c>
      <c r="BY91" s="131">
        <v>8.4212121083167357</v>
      </c>
      <c r="BZ91" s="90"/>
      <c r="CA91" s="130">
        <v>4.0168359044301029E-2</v>
      </c>
      <c r="CB91" s="131">
        <v>1.3221796252866593</v>
      </c>
      <c r="CC91" s="90"/>
      <c r="CD91" s="130">
        <v>0.23477050960584353</v>
      </c>
      <c r="CE91" s="131">
        <v>1.8322739319791133</v>
      </c>
      <c r="CF91" s="90"/>
      <c r="CG91" s="130">
        <v>3.9179195715233338E-2</v>
      </c>
      <c r="CH91" s="131">
        <v>1.1916653277124505</v>
      </c>
      <c r="CI91" s="90"/>
      <c r="CJ91" s="130">
        <v>0.29522105043344676</v>
      </c>
      <c r="CK91" s="131">
        <v>17.760633220704229</v>
      </c>
      <c r="CL91" s="90"/>
      <c r="CM91" s="130">
        <v>8.2881565521726375E-2</v>
      </c>
      <c r="CN91" s="131">
        <v>3.9116351528853137</v>
      </c>
      <c r="CO91" s="90"/>
      <c r="CP91" s="130">
        <v>6.5436610456857197E-2</v>
      </c>
      <c r="CQ91" s="131">
        <v>10.020810321337121</v>
      </c>
      <c r="CR91" s="90"/>
      <c r="CS91" s="130">
        <v>0.12514282604022334</v>
      </c>
      <c r="CT91" s="131">
        <v>3.9018318279711668</v>
      </c>
      <c r="CU91" s="90"/>
      <c r="CV91" s="130">
        <v>7.6718511823050811E-2</v>
      </c>
      <c r="CW91" s="131">
        <v>2.1130583063125639</v>
      </c>
      <c r="CX91" s="90"/>
      <c r="CY91" s="130">
        <v>1.5038250068775908E-2</v>
      </c>
      <c r="CZ91" s="131">
        <v>476.38808006944402</v>
      </c>
      <c r="DA91" s="130">
        <v>0.11109807591754813</v>
      </c>
      <c r="DB91" s="124"/>
      <c r="DN91" s="77" t="s">
        <v>725</v>
      </c>
      <c r="DX91" s="77" t="s">
        <v>726</v>
      </c>
    </row>
    <row r="92" spans="3:137">
      <c r="C92" s="94" t="s">
        <v>712</v>
      </c>
      <c r="D92" s="90"/>
      <c r="E92" s="131">
        <v>1.0938801684901864</v>
      </c>
      <c r="F92" s="90"/>
      <c r="G92" s="130">
        <v>4.7241800407431027E-2</v>
      </c>
      <c r="H92" s="131">
        <v>5.2812063218688789E-2</v>
      </c>
      <c r="I92" s="90"/>
      <c r="J92" s="130">
        <v>5.7838452996935097E-3</v>
      </c>
      <c r="K92" s="131">
        <v>1.2145399996076818</v>
      </c>
      <c r="L92" s="90"/>
      <c r="M92" s="130">
        <v>3.5129605863263566E-2</v>
      </c>
      <c r="N92" s="131">
        <v>1.593059159724099E-2</v>
      </c>
      <c r="O92" s="90"/>
      <c r="P92" s="130">
        <v>5.0618002627669315E-3</v>
      </c>
      <c r="Q92" s="131">
        <v>0.30370556144894417</v>
      </c>
      <c r="R92" s="90"/>
      <c r="S92" s="130">
        <v>3.0311101475202419E-2</v>
      </c>
      <c r="T92" s="131">
        <v>1.7823856622295369</v>
      </c>
      <c r="U92" s="90"/>
      <c r="V92" s="130">
        <v>2.5004265811757378E-2</v>
      </c>
      <c r="W92" s="131">
        <v>0.18683018165148013</v>
      </c>
      <c r="X92" s="90"/>
      <c r="Y92" s="130">
        <v>6.0293955418969881E-3</v>
      </c>
      <c r="Z92" s="131">
        <v>0.14077809593891527</v>
      </c>
      <c r="AA92" s="90"/>
      <c r="AB92" s="130">
        <v>2.314468432254509E-2</v>
      </c>
      <c r="AC92" s="131">
        <v>2.4148535844520871</v>
      </c>
      <c r="AD92" s="90"/>
      <c r="AE92" s="130">
        <v>1.9825242322170096E-2</v>
      </c>
      <c r="AF92" s="131">
        <v>2.3399205650279007</v>
      </c>
      <c r="AG92" s="90"/>
      <c r="AH92" s="130">
        <v>4.4221664509675768E-2</v>
      </c>
      <c r="AI92" s="131">
        <v>0.19994288646324232</v>
      </c>
      <c r="AJ92" s="90"/>
      <c r="AK92" s="130">
        <v>3.325714609713494E-2</v>
      </c>
      <c r="AL92" s="131">
        <v>0.57403592731849262</v>
      </c>
      <c r="AM92" s="90"/>
      <c r="AN92" s="130">
        <v>3.4039020493407839E-2</v>
      </c>
      <c r="AO92" s="131">
        <v>2.0352327602094737</v>
      </c>
      <c r="AP92" s="90"/>
      <c r="AQ92" s="130">
        <v>0.11246172931195979</v>
      </c>
      <c r="AR92" s="131">
        <v>32.124673833438685</v>
      </c>
      <c r="AS92" s="90"/>
      <c r="AT92" s="130">
        <v>4.4223640432146064E-2</v>
      </c>
      <c r="AU92" s="131">
        <v>10.839090711476999</v>
      </c>
      <c r="AV92" s="90"/>
      <c r="AW92" s="130">
        <v>6.0746341386011385E-2</v>
      </c>
      <c r="AX92" s="131">
        <v>5.9585450738436236</v>
      </c>
      <c r="AY92" s="90"/>
      <c r="AZ92" s="130">
        <v>6.855476042176456E-2</v>
      </c>
      <c r="BA92" s="131">
        <v>1.5328408849472221</v>
      </c>
      <c r="BB92" s="90"/>
      <c r="BC92" s="130">
        <v>4.6672290749667597E-2</v>
      </c>
      <c r="BD92" s="131">
        <v>12.673865671769073</v>
      </c>
      <c r="BE92" s="90"/>
      <c r="BF92" s="130">
        <v>2.1303738574277975E-2</v>
      </c>
      <c r="BG92" s="131">
        <v>14.072118420827783</v>
      </c>
      <c r="BH92" s="90"/>
      <c r="BI92" s="130">
        <v>1.7525293617147178E-2</v>
      </c>
      <c r="BJ92" s="131">
        <v>3.5245399727289435</v>
      </c>
      <c r="BK92" s="90"/>
      <c r="BL92" s="130">
        <v>2.5843043769819225E-2</v>
      </c>
      <c r="BM92" s="131">
        <v>2.4067720278375995</v>
      </c>
      <c r="BN92" s="90"/>
      <c r="BO92" s="130">
        <v>1.2424416071684107E-2</v>
      </c>
      <c r="BP92" s="131">
        <v>0.26521750549472095</v>
      </c>
      <c r="BQ92" s="90"/>
      <c r="BR92" s="130">
        <v>3.3013366479683059E-2</v>
      </c>
      <c r="BS92" s="131">
        <v>3.4117724873712167</v>
      </c>
      <c r="BT92" s="90"/>
      <c r="BU92" s="130">
        <v>1.1189174434985367E-2</v>
      </c>
      <c r="BV92" s="131">
        <v>0.22413330841030252</v>
      </c>
      <c r="BW92" s="90"/>
      <c r="BX92" s="130">
        <v>3.2945682193952358E-2</v>
      </c>
      <c r="BY92" s="131">
        <v>2.0266147900250147</v>
      </c>
      <c r="BZ92" s="90"/>
      <c r="CA92" s="130">
        <v>9.6667545577933701E-3</v>
      </c>
      <c r="CB92" s="131">
        <v>0.18576114364901505</v>
      </c>
      <c r="CC92" s="90"/>
      <c r="CD92" s="130">
        <v>3.2984352145033466E-2</v>
      </c>
      <c r="CE92" s="131">
        <v>0.71979542596557977</v>
      </c>
      <c r="CF92" s="90"/>
      <c r="CG92" s="130">
        <v>1.5391260758905276E-2</v>
      </c>
      <c r="CH92" s="131">
        <v>8.5450914300874134E-2</v>
      </c>
      <c r="CI92" s="90"/>
      <c r="CJ92" s="130">
        <v>2.1169457643639495E-2</v>
      </c>
      <c r="CK92" s="131">
        <v>4.8500375423507425</v>
      </c>
      <c r="CL92" s="90"/>
      <c r="CM92" s="130">
        <v>2.2633129086893945E-2</v>
      </c>
      <c r="CN92" s="131">
        <v>1.3893053911820483</v>
      </c>
      <c r="CO92" s="90"/>
      <c r="CP92" s="130">
        <v>2.3241287117826644E-2</v>
      </c>
      <c r="CQ92" s="131">
        <v>2.6249046992980847</v>
      </c>
      <c r="CR92" s="90"/>
      <c r="CS92" s="130">
        <v>3.2780581771613984E-2</v>
      </c>
      <c r="CT92" s="131">
        <v>1.0427421507473464</v>
      </c>
      <c r="CU92" s="90"/>
      <c r="CV92" s="130">
        <v>2.0502581748147779E-2</v>
      </c>
      <c r="CW92" s="131">
        <v>2.0777736740913815</v>
      </c>
      <c r="CX92" s="90"/>
      <c r="CY92" s="130">
        <v>1.4787135785113335E-2</v>
      </c>
      <c r="CZ92" s="131">
        <v>114.3908036774101</v>
      </c>
      <c r="DA92" s="130">
        <v>2.6676986102107541E-2</v>
      </c>
      <c r="DB92" s="124"/>
      <c r="DI92" s="230"/>
      <c r="DJ92" s="230"/>
      <c r="DK92" s="230"/>
      <c r="DL92" s="230"/>
      <c r="DM92" s="230"/>
      <c r="DN92" s="231">
        <f>DN90-DI90</f>
        <v>2.9961140753320639E-2</v>
      </c>
      <c r="DO92" s="231">
        <f t="shared" ref="DO92:DP92" si="13">DO90-DJ90</f>
        <v>0</v>
      </c>
      <c r="DP92" s="231">
        <f t="shared" si="13"/>
        <v>5.9922281506641278E-2</v>
      </c>
      <c r="DQ92" s="227"/>
      <c r="DR92" s="227"/>
      <c r="DS92" s="227"/>
      <c r="DT92" s="227"/>
      <c r="DU92" s="227"/>
      <c r="DV92" s="227"/>
      <c r="DW92" s="227"/>
      <c r="DX92" s="231">
        <f>DX90-DS90</f>
        <v>3.9905151349001675E-3</v>
      </c>
      <c r="DY92" s="231">
        <f t="shared" ref="DY92:DZ92" si="14">DY90-DT90</f>
        <v>0</v>
      </c>
      <c r="DZ92" s="231">
        <f t="shared" si="14"/>
        <v>7.9810302698003349E-3</v>
      </c>
      <c r="EA92" s="227" t="s">
        <v>727</v>
      </c>
      <c r="EB92" s="227"/>
      <c r="EC92" s="227"/>
      <c r="ED92" s="227"/>
      <c r="EE92" s="227"/>
      <c r="EF92" s="227"/>
      <c r="EG92" s="227"/>
    </row>
    <row r="93" spans="3:137">
      <c r="C93" s="93" t="s">
        <v>713</v>
      </c>
      <c r="D93" s="90"/>
      <c r="E93" s="131">
        <v>0.49075850047171121</v>
      </c>
      <c r="F93" s="90"/>
      <c r="G93" s="130">
        <v>2.1194565726092802E-2</v>
      </c>
      <c r="H93" s="131">
        <v>4.9557580650098063E-2</v>
      </c>
      <c r="I93" s="90"/>
      <c r="J93" s="130">
        <v>5.4274224947496418E-3</v>
      </c>
      <c r="K93" s="131">
        <v>1.1781783100556824</v>
      </c>
      <c r="L93" s="90"/>
      <c r="M93" s="130">
        <v>3.4077872842616493E-2</v>
      </c>
      <c r="N93" s="131">
        <v>1.1631747688353173E-2</v>
      </c>
      <c r="O93" s="90"/>
      <c r="P93" s="130">
        <v>3.6958817973553296E-3</v>
      </c>
      <c r="Q93" s="131">
        <v>0.48877698266055553</v>
      </c>
      <c r="R93" s="90"/>
      <c r="S93" s="130">
        <v>4.8782013241657277E-2</v>
      </c>
      <c r="T93" s="131">
        <v>2.5937507234125028</v>
      </c>
      <c r="U93" s="90"/>
      <c r="V93" s="130">
        <v>3.6386531777033652E-2</v>
      </c>
      <c r="W93" s="131">
        <v>0.13641436479456145</v>
      </c>
      <c r="X93" s="90"/>
      <c r="Y93" s="130">
        <v>4.4023730837951698E-3</v>
      </c>
      <c r="Z93" s="131">
        <v>1.4966924096666613E-2</v>
      </c>
      <c r="AA93" s="90"/>
      <c r="AB93" s="130">
        <v>2.4606436902453194E-3</v>
      </c>
      <c r="AC93" s="131">
        <v>1.5501327021163986</v>
      </c>
      <c r="AD93" s="90"/>
      <c r="AE93" s="130">
        <v>1.2726136544609901E-2</v>
      </c>
      <c r="AF93" s="131">
        <v>3.0649315122280649</v>
      </c>
      <c r="AG93" s="90"/>
      <c r="AH93" s="130">
        <v>5.7923493260663997E-2</v>
      </c>
      <c r="AI93" s="131">
        <v>0.21009704012348931</v>
      </c>
      <c r="AJ93" s="90"/>
      <c r="AK93" s="130">
        <v>3.4946119272150467E-2</v>
      </c>
      <c r="AL93" s="131">
        <v>0.55720088832387971</v>
      </c>
      <c r="AM93" s="90"/>
      <c r="AN93" s="130">
        <v>3.3040741099952725E-2</v>
      </c>
      <c r="AO93" s="131">
        <v>6.9472093010368857E-3</v>
      </c>
      <c r="AP93" s="90"/>
      <c r="AQ93" s="130">
        <v>3.838849232194581E-4</v>
      </c>
      <c r="AR93" s="131">
        <v>14.372158662600212</v>
      </c>
      <c r="AS93" s="90"/>
      <c r="AT93" s="130">
        <v>1.9785077981616671E-2</v>
      </c>
      <c r="AU93" s="131">
        <v>0.58209654226375307</v>
      </c>
      <c r="AV93" s="90"/>
      <c r="AW93" s="130">
        <v>3.2622879738915251E-3</v>
      </c>
      <c r="AX93" s="131">
        <v>0.14531090877510489</v>
      </c>
      <c r="AY93" s="90"/>
      <c r="AZ93" s="130">
        <v>1.6718434474005351E-3</v>
      </c>
      <c r="BA93" s="131">
        <v>3.5954158494862054E-2</v>
      </c>
      <c r="BB93" s="90"/>
      <c r="BC93" s="130">
        <v>1.0947404622428315E-3</v>
      </c>
      <c r="BD93" s="131">
        <v>11.884642966338507</v>
      </c>
      <c r="BE93" s="90"/>
      <c r="BF93" s="130">
        <v>1.9977119322597815E-2</v>
      </c>
      <c r="BG93" s="131">
        <v>2.7030095613523453</v>
      </c>
      <c r="BH93" s="90"/>
      <c r="BI93" s="130">
        <v>3.3663045460549414E-3</v>
      </c>
      <c r="BJ93" s="131">
        <v>1.269843756231563</v>
      </c>
      <c r="BK93" s="90"/>
      <c r="BL93" s="130">
        <v>9.3108967488074838E-3</v>
      </c>
      <c r="BM93" s="131">
        <v>1.2185813198868991</v>
      </c>
      <c r="BN93" s="90"/>
      <c r="BO93" s="130">
        <v>6.2906503650284346E-3</v>
      </c>
      <c r="BP93" s="131">
        <v>8.3228786227393894E-2</v>
      </c>
      <c r="BQ93" s="90"/>
      <c r="BR93" s="130">
        <v>1.0360034177453055E-2</v>
      </c>
      <c r="BS93" s="131">
        <v>1.8123406608349268</v>
      </c>
      <c r="BT93" s="90"/>
      <c r="BU93" s="130">
        <v>5.9437127958445381E-3</v>
      </c>
      <c r="BV93" s="131">
        <v>6.4474683068950045E-2</v>
      </c>
      <c r="BW93" s="90"/>
      <c r="BX93" s="130">
        <v>9.4772277847114932E-3</v>
      </c>
      <c r="BY93" s="131">
        <v>0.51794609634305933</v>
      </c>
      <c r="BZ93" s="90"/>
      <c r="CA93" s="130">
        <v>2.4705522786862485E-3</v>
      </c>
      <c r="CB93" s="131">
        <v>5.3436461310653702E-2</v>
      </c>
      <c r="CC93" s="90"/>
      <c r="CD93" s="130">
        <v>9.4883516683409684E-3</v>
      </c>
      <c r="CE93" s="131">
        <v>0.5053149880898915</v>
      </c>
      <c r="CF93" s="90"/>
      <c r="CG93" s="130">
        <v>1.080506275326977E-2</v>
      </c>
      <c r="CH93" s="131">
        <v>2.2508480279488933E-2</v>
      </c>
      <c r="CI93" s="90"/>
      <c r="CJ93" s="130">
        <v>5.5762109018704965E-3</v>
      </c>
      <c r="CK93" s="131">
        <v>1.9400065889463791</v>
      </c>
      <c r="CL93" s="90"/>
      <c r="CM93" s="130">
        <v>9.0532123047786621E-3</v>
      </c>
      <c r="CN93" s="131">
        <v>0.38529788792066649</v>
      </c>
      <c r="CO93" s="90"/>
      <c r="CP93" s="130">
        <v>6.4455366659431617E-3</v>
      </c>
      <c r="CQ93" s="131">
        <v>0.74959435587276702</v>
      </c>
      <c r="CR93" s="90"/>
      <c r="CS93" s="130">
        <v>9.3611547439411014E-3</v>
      </c>
      <c r="CT93" s="131">
        <v>0.63303836482257037</v>
      </c>
      <c r="CU93" s="90"/>
      <c r="CV93" s="130">
        <v>1.2446912993002527E-2</v>
      </c>
      <c r="CW93" s="131">
        <v>0.35134358551496692</v>
      </c>
      <c r="CX93" s="90"/>
      <c r="CY93" s="130">
        <v>2.5004481339914696E-3</v>
      </c>
      <c r="CZ93" s="131">
        <v>49.683473301097962</v>
      </c>
      <c r="DA93" s="130">
        <v>1.1586642318691588E-2</v>
      </c>
      <c r="DB93" s="124"/>
    </row>
    <row r="94" spans="3:137">
      <c r="C94" s="87" t="s">
        <v>714</v>
      </c>
      <c r="D94" s="84"/>
      <c r="E94" s="129">
        <v>5.2090998694991679</v>
      </c>
      <c r="F94" s="84"/>
      <c r="G94" s="128">
        <v>0.22496728931187532</v>
      </c>
      <c r="H94" s="129">
        <v>0.32033245605868815</v>
      </c>
      <c r="I94" s="84"/>
      <c r="J94" s="128">
        <v>3.5082010764136952E-2</v>
      </c>
      <c r="K94" s="129">
        <v>5.2962866489756566</v>
      </c>
      <c r="L94" s="84"/>
      <c r="M94" s="128">
        <v>0.15319088920700788</v>
      </c>
      <c r="N94" s="129">
        <v>9.7951404121514415E-2</v>
      </c>
      <c r="O94" s="84"/>
      <c r="P94" s="128">
        <v>3.1123165771605159E-2</v>
      </c>
      <c r="Q94" s="129">
        <v>0.81850239282735682</v>
      </c>
      <c r="R94" s="84"/>
      <c r="S94" s="128">
        <v>8.1690005834340829E-2</v>
      </c>
      <c r="T94" s="129">
        <v>9.6179274710493825</v>
      </c>
      <c r="U94" s="84"/>
      <c r="V94" s="128">
        <v>0.13492546542564804</v>
      </c>
      <c r="W94" s="129">
        <v>1.1487507236209291</v>
      </c>
      <c r="X94" s="84"/>
      <c r="Y94" s="128">
        <v>3.7072556642221179E-2</v>
      </c>
      <c r="Z94" s="129">
        <v>0.56864869650885996</v>
      </c>
      <c r="AA94" s="84"/>
      <c r="AB94" s="128">
        <v>9.348893720536651E-2</v>
      </c>
      <c r="AC94" s="129">
        <v>8.2270032568916509</v>
      </c>
      <c r="AD94" s="84"/>
      <c r="AE94" s="128">
        <v>6.7541292856546545E-2</v>
      </c>
      <c r="AF94" s="129">
        <v>12.289873317035275</v>
      </c>
      <c r="AG94" s="84"/>
      <c r="AH94" s="128">
        <v>0.23226371989506817</v>
      </c>
      <c r="AI94" s="129">
        <v>0.99384170755801471</v>
      </c>
      <c r="AJ94" s="84"/>
      <c r="AK94" s="128">
        <v>0.16530890120844247</v>
      </c>
      <c r="AL94" s="129">
        <v>2.8947686850205794</v>
      </c>
      <c r="AM94" s="84"/>
      <c r="AN94" s="128">
        <v>0.17165317692462215</v>
      </c>
      <c r="AO94" s="129">
        <v>0.58578883631778511</v>
      </c>
      <c r="AP94" s="84"/>
      <c r="AQ94" s="128">
        <v>3.2369184906967677E-2</v>
      </c>
      <c r="AR94" s="129">
        <v>129.16035035742607</v>
      </c>
      <c r="AS94" s="84"/>
      <c r="AT94" s="128">
        <v>0.17780541280861936</v>
      </c>
      <c r="AU94" s="129">
        <v>21.702829513633848</v>
      </c>
      <c r="AV94" s="84"/>
      <c r="AW94" s="128">
        <v>0.1216308199433785</v>
      </c>
      <c r="AX94" s="129">
        <v>11.959268743211137</v>
      </c>
      <c r="AY94" s="84"/>
      <c r="AZ94" s="128">
        <v>0.13759479761415552</v>
      </c>
      <c r="BA94" s="129">
        <v>1.5150943450131833</v>
      </c>
      <c r="BB94" s="84"/>
      <c r="BC94" s="128">
        <v>4.6131940032423664E-2</v>
      </c>
      <c r="BD94" s="129">
        <v>41.729408298608213</v>
      </c>
      <c r="BE94" s="84"/>
      <c r="BF94" s="128">
        <v>7.0143745268902297E-2</v>
      </c>
      <c r="BG94" s="129">
        <v>50.408101559060292</v>
      </c>
      <c r="BH94" s="84"/>
      <c r="BI94" s="128">
        <v>6.2777810283203936E-2</v>
      </c>
      <c r="BJ94" s="129">
        <v>4.2167604658550104</v>
      </c>
      <c r="BK94" s="84"/>
      <c r="BL94" s="128">
        <v>3.0918623743557423E-2</v>
      </c>
      <c r="BM94" s="129">
        <v>10.53996131540886</v>
      </c>
      <c r="BN94" s="84"/>
      <c r="BO94" s="128">
        <v>5.4410165668973297E-2</v>
      </c>
      <c r="BP94" s="129">
        <v>0.46669049884473468</v>
      </c>
      <c r="BQ94" s="84"/>
      <c r="BR94" s="128">
        <v>5.8092034468871054E-2</v>
      </c>
      <c r="BS94" s="129">
        <v>17.067314714585557</v>
      </c>
      <c r="BT94" s="84"/>
      <c r="BU94" s="128">
        <v>5.5973592080119247E-2</v>
      </c>
      <c r="BV94" s="129">
        <v>0.394965055405612</v>
      </c>
      <c r="BW94" s="84"/>
      <c r="BX94" s="128">
        <v>5.805649006567714E-2</v>
      </c>
      <c r="BY94" s="129">
        <v>9.6264925311423468</v>
      </c>
      <c r="BZ94" s="84"/>
      <c r="CA94" s="128">
        <v>4.5917428911014468E-2</v>
      </c>
      <c r="CB94" s="129">
        <v>0.32734608217727346</v>
      </c>
      <c r="CC94" s="84"/>
      <c r="CD94" s="128">
        <v>5.8124633794423244E-2</v>
      </c>
      <c r="CE94" s="129">
        <v>2.6430717433506921</v>
      </c>
      <c r="CF94" s="84"/>
      <c r="CG94" s="128">
        <v>5.6516344698681331E-2</v>
      </c>
      <c r="CH94" s="129">
        <v>0.23720317564892898</v>
      </c>
      <c r="CI94" s="84"/>
      <c r="CJ94" s="128">
        <v>5.8764293172523886E-2</v>
      </c>
      <c r="CK94" s="129">
        <v>21.721214852223568</v>
      </c>
      <c r="CL94" s="84"/>
      <c r="CM94" s="128">
        <v>0.10136396994491169</v>
      </c>
      <c r="CN94" s="129">
        <v>3.8510538461968773</v>
      </c>
      <c r="CO94" s="84"/>
      <c r="CP94" s="128">
        <v>6.4423163340294062E-2</v>
      </c>
      <c r="CQ94" s="129">
        <v>4.6189186541447755</v>
      </c>
      <c r="CR94" s="84"/>
      <c r="CS94" s="128">
        <v>5.7682414405031239E-2</v>
      </c>
      <c r="CT94" s="129">
        <v>2.3824115601864446</v>
      </c>
      <c r="CU94" s="84"/>
      <c r="CV94" s="128">
        <v>4.6843400101786073E-2</v>
      </c>
      <c r="CW94" s="129">
        <v>4.8500810319897152</v>
      </c>
      <c r="CX94" s="84"/>
      <c r="CY94" s="128">
        <v>3.451714095867417E-2</v>
      </c>
      <c r="CZ94" s="129">
        <v>387.48731380959799</v>
      </c>
      <c r="DA94" s="128">
        <v>9.0365600668325205E-2</v>
      </c>
      <c r="DB94" s="124"/>
    </row>
    <row r="95" spans="3:13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4"/>
    </row>
    <row r="96" spans="3:137">
      <c r="DB96" s="124"/>
    </row>
    <row r="97" spans="2:137" ht="25.5" customHeight="1">
      <c r="B97" s="79"/>
      <c r="C97" s="272" t="s">
        <v>728</v>
      </c>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2"/>
      <c r="BR97" s="272"/>
      <c r="BS97" s="272"/>
      <c r="BT97" s="272"/>
      <c r="BU97" s="272"/>
      <c r="BV97" s="272"/>
      <c r="BW97" s="272"/>
      <c r="BX97" s="272"/>
      <c r="BY97" s="272"/>
      <c r="BZ97" s="272"/>
      <c r="CA97" s="272"/>
      <c r="CB97" s="272"/>
      <c r="CC97" s="272"/>
      <c r="CD97" s="272"/>
      <c r="CE97" s="272"/>
      <c r="CF97" s="272"/>
      <c r="CG97" s="272"/>
      <c r="CH97" s="272"/>
      <c r="CI97" s="272"/>
      <c r="CJ97" s="272"/>
      <c r="CK97" s="272"/>
      <c r="CL97" s="272"/>
      <c r="CM97" s="272"/>
      <c r="CN97" s="272"/>
      <c r="CO97" s="272"/>
      <c r="CP97" s="272"/>
      <c r="CQ97" s="272"/>
      <c r="CR97" s="272"/>
      <c r="CS97" s="272"/>
      <c r="CT97" s="272"/>
      <c r="CU97" s="272"/>
      <c r="CV97" s="272"/>
      <c r="CW97" s="272"/>
      <c r="CX97" s="272"/>
      <c r="CY97" s="272"/>
      <c r="CZ97" s="272"/>
      <c r="DA97" s="272"/>
      <c r="DB97" s="124"/>
    </row>
    <row r="98" spans="2:137" ht="8.25" customHeight="1"/>
    <row r="99" spans="2:137" s="125" customFormat="1" ht="32.25" customHeight="1">
      <c r="C99" s="114"/>
      <c r="D99" s="126"/>
      <c r="E99" s="268" t="str">
        <f>E5</f>
        <v>Table apples</v>
      </c>
      <c r="F99" s="269"/>
      <c r="G99" s="270"/>
      <c r="H99" s="268" t="str">
        <f>H5</f>
        <v>Apple juice</v>
      </c>
      <c r="I99" s="269"/>
      <c r="J99" s="270"/>
      <c r="K99" s="268" t="str">
        <f>K5</f>
        <v>Other fresh table fruits</v>
      </c>
      <c r="L99" s="269"/>
      <c r="M99" s="270"/>
      <c r="N99" s="268" t="str">
        <f>N5</f>
        <v>Other fresh fruit juices</v>
      </c>
      <c r="O99" s="269"/>
      <c r="P99" s="270"/>
      <c r="Q99" s="268" t="str">
        <f>Q5</f>
        <v>Berries</v>
      </c>
      <c r="R99" s="269"/>
      <c r="S99" s="270"/>
      <c r="T99" s="268" t="str">
        <f>T5</f>
        <v>Exotic and citrus table fruits</v>
      </c>
      <c r="U99" s="269"/>
      <c r="V99" s="270"/>
      <c r="W99" s="268" t="str">
        <f>W5</f>
        <v>Exotic and citrus fruit juices</v>
      </c>
      <c r="X99" s="269"/>
      <c r="Y99" s="270"/>
      <c r="Z99" s="268" t="str">
        <f>Z5</f>
        <v>Processed fruits</v>
      </c>
      <c r="AA99" s="269"/>
      <c r="AB99" s="270"/>
      <c r="AC99" s="268" t="str">
        <f>AC5</f>
        <v>Potatoes</v>
      </c>
      <c r="AD99" s="269"/>
      <c r="AE99" s="270"/>
      <c r="AF99" s="268" t="str">
        <f>AF5</f>
        <v>Fresh vegetables</v>
      </c>
      <c r="AG99" s="269"/>
      <c r="AH99" s="270"/>
      <c r="AI99" s="268" t="str">
        <f>AI5</f>
        <v>Legumes</v>
      </c>
      <c r="AJ99" s="269"/>
      <c r="AK99" s="270"/>
      <c r="AL99" s="268" t="str">
        <f>AL5</f>
        <v>Other storable vegetables</v>
      </c>
      <c r="AM99" s="269"/>
      <c r="AN99" s="270"/>
      <c r="AO99" s="268" t="str">
        <f>AO5</f>
        <v>Processed vegetables</v>
      </c>
      <c r="AP99" s="269"/>
      <c r="AQ99" s="270"/>
      <c r="AR99" s="268" t="str">
        <f>AR5</f>
        <v>Bread and pastries</v>
      </c>
      <c r="AS99" s="269"/>
      <c r="AT99" s="270"/>
      <c r="AU99" s="268" t="str">
        <f>AU5</f>
        <v>Pasta</v>
      </c>
      <c r="AV99" s="269"/>
      <c r="AW99" s="270"/>
      <c r="AX99" s="268" t="str">
        <f>AX5</f>
        <v>Rice</v>
      </c>
      <c r="AY99" s="269"/>
      <c r="AZ99" s="270"/>
      <c r="BA99" s="268" t="str">
        <f>BA5</f>
        <v>Maize</v>
      </c>
      <c r="BB99" s="269"/>
      <c r="BC99" s="270"/>
      <c r="BD99" s="268" t="str">
        <f>BD5</f>
        <v>Sugar</v>
      </c>
      <c r="BE99" s="269"/>
      <c r="BF99" s="270"/>
      <c r="BG99" s="268" t="str">
        <f>BG5</f>
        <v>Vegetal oils and fats</v>
      </c>
      <c r="BH99" s="269"/>
      <c r="BI99" s="270"/>
      <c r="BJ99" s="268" t="str">
        <f>BJ5</f>
        <v>Nuts, seeds, oleiferous fruits</v>
      </c>
      <c r="BK99" s="269"/>
      <c r="BL99" s="270"/>
      <c r="BM99" s="268" t="str">
        <f>BM5</f>
        <v>Milk, other dairy</v>
      </c>
      <c r="BN99" s="269"/>
      <c r="BO99" s="270"/>
      <c r="BP99" s="268" t="str">
        <f>BP5</f>
        <v>Meat co-product from milk</v>
      </c>
      <c r="BQ99" s="269"/>
      <c r="BR99" s="270"/>
      <c r="BS99" s="268" t="str">
        <f>BS5</f>
        <v>Cheese, whey</v>
      </c>
      <c r="BT99" s="269"/>
      <c r="BU99" s="270"/>
      <c r="BV99" s="268" t="str">
        <f>BV5</f>
        <v>Meat co-product from cheese</v>
      </c>
      <c r="BW99" s="269"/>
      <c r="BX99" s="270"/>
      <c r="BY99" s="268" t="str">
        <f>BY5</f>
        <v>Butter, buttermilk, skimmed milk</v>
      </c>
      <c r="BZ99" s="269"/>
      <c r="CA99" s="270"/>
      <c r="CB99" s="268" t="str">
        <f>CB5</f>
        <v>Meat co-product from butter</v>
      </c>
      <c r="CC99" s="269"/>
      <c r="CD99" s="270"/>
      <c r="CE99" s="268" t="str">
        <f>CE5</f>
        <v>Eggs without co-product poultry</v>
      </c>
      <c r="CF99" s="269"/>
      <c r="CG99" s="270"/>
      <c r="CH99" s="268" t="str">
        <f>CH5</f>
        <v>Meat from laying hens</v>
      </c>
      <c r="CI99" s="269"/>
      <c r="CJ99" s="270"/>
      <c r="CK99" s="268" t="str">
        <f>CK5</f>
        <v>Pork</v>
      </c>
      <c r="CL99" s="269"/>
      <c r="CM99" s="270"/>
      <c r="CN99" s="268" t="str">
        <f>CN5</f>
        <v>Poultry</v>
      </c>
      <c r="CO99" s="269"/>
      <c r="CP99" s="270"/>
      <c r="CQ99" s="268" t="str">
        <f>CQ5</f>
        <v>Beef, horse, veal</v>
      </c>
      <c r="CR99" s="269"/>
      <c r="CS99" s="270"/>
      <c r="CT99" s="268" t="str">
        <f>CT5</f>
        <v>Fish, shellfish</v>
      </c>
      <c r="CU99" s="269"/>
      <c r="CV99" s="270"/>
      <c r="CW99" s="268" t="str">
        <f>CW5</f>
        <v>Cocoa, coffee, tea</v>
      </c>
      <c r="CX99" s="269"/>
      <c r="CY99" s="270"/>
      <c r="CZ99" s="268" t="str">
        <f>CZ5</f>
        <v>All food categories</v>
      </c>
      <c r="DA99" s="270"/>
      <c r="DC99" s="80" t="s">
        <v>729</v>
      </c>
      <c r="DD99" s="77"/>
      <c r="DE99" s="77"/>
      <c r="DF99" s="77"/>
      <c r="DG99" s="77"/>
      <c r="DH99" s="77"/>
      <c r="DI99" s="77" t="s">
        <v>715</v>
      </c>
      <c r="DJ99" s="77" t="s">
        <v>716</v>
      </c>
      <c r="DK99" s="77" t="s">
        <v>717</v>
      </c>
      <c r="DL99" s="77"/>
      <c r="DN99" s="80" t="s">
        <v>715</v>
      </c>
      <c r="DO99" s="80" t="s">
        <v>716</v>
      </c>
      <c r="DP99" s="80" t="s">
        <v>717</v>
      </c>
      <c r="DQ99" s="77"/>
      <c r="DU99" s="77" t="s">
        <v>717</v>
      </c>
      <c r="DV99" s="77"/>
      <c r="DX99" s="80" t="s">
        <v>715</v>
      </c>
      <c r="DY99" s="80" t="s">
        <v>716</v>
      </c>
      <c r="DZ99" s="80" t="s">
        <v>717</v>
      </c>
      <c r="EA99" s="77"/>
    </row>
    <row r="100" spans="2:137" ht="18.5">
      <c r="C100" s="114" t="s">
        <v>730</v>
      </c>
      <c r="D100" s="113"/>
      <c r="E100" s="123" t="s">
        <v>731</v>
      </c>
      <c r="F100" s="112"/>
      <c r="G100" s="108"/>
      <c r="H100" s="123" t="s">
        <v>731</v>
      </c>
      <c r="I100" s="112"/>
      <c r="J100" s="108"/>
      <c r="K100" s="123" t="s">
        <v>731</v>
      </c>
      <c r="L100" s="112"/>
      <c r="M100" s="108"/>
      <c r="N100" s="123" t="s">
        <v>731</v>
      </c>
      <c r="O100" s="112"/>
      <c r="P100" s="108"/>
      <c r="Q100" s="123" t="s">
        <v>731</v>
      </c>
      <c r="R100" s="112"/>
      <c r="S100" s="108"/>
      <c r="T100" s="123" t="s">
        <v>731</v>
      </c>
      <c r="U100" s="112"/>
      <c r="V100" s="108"/>
      <c r="W100" s="123" t="s">
        <v>731</v>
      </c>
      <c r="X100" s="112"/>
      <c r="Y100" s="108"/>
      <c r="Z100" s="123" t="s">
        <v>731</v>
      </c>
      <c r="AA100" s="112"/>
      <c r="AB100" s="108"/>
      <c r="AC100" s="123" t="s">
        <v>731</v>
      </c>
      <c r="AD100" s="112"/>
      <c r="AE100" s="108"/>
      <c r="AF100" s="123" t="s">
        <v>731</v>
      </c>
      <c r="AG100" s="112"/>
      <c r="AH100" s="108"/>
      <c r="AI100" s="123" t="s">
        <v>731</v>
      </c>
      <c r="AJ100" s="112"/>
      <c r="AK100" s="108"/>
      <c r="AL100" s="123" t="s">
        <v>731</v>
      </c>
      <c r="AM100" s="112"/>
      <c r="AN100" s="108"/>
      <c r="AO100" s="123" t="s">
        <v>731</v>
      </c>
      <c r="AP100" s="112"/>
      <c r="AQ100" s="108"/>
      <c r="AR100" s="123" t="s">
        <v>731</v>
      </c>
      <c r="AS100" s="112"/>
      <c r="AT100" s="108"/>
      <c r="AU100" s="123" t="s">
        <v>731</v>
      </c>
      <c r="AV100" s="112"/>
      <c r="AW100" s="108"/>
      <c r="AX100" s="123" t="s">
        <v>731</v>
      </c>
      <c r="AY100" s="112"/>
      <c r="AZ100" s="108"/>
      <c r="BA100" s="123" t="s">
        <v>731</v>
      </c>
      <c r="BB100" s="112"/>
      <c r="BC100" s="108"/>
      <c r="BD100" s="123" t="s">
        <v>731</v>
      </c>
      <c r="BE100" s="112"/>
      <c r="BF100" s="108"/>
      <c r="BG100" s="123" t="s">
        <v>731</v>
      </c>
      <c r="BH100" s="112"/>
      <c r="BI100" s="108"/>
      <c r="BJ100" s="123" t="s">
        <v>731</v>
      </c>
      <c r="BK100" s="112"/>
      <c r="BL100" s="108"/>
      <c r="BM100" s="123" t="s">
        <v>731</v>
      </c>
      <c r="BN100" s="112"/>
      <c r="BO100" s="108"/>
      <c r="BP100" s="123" t="s">
        <v>731</v>
      </c>
      <c r="BQ100" s="112"/>
      <c r="BR100" s="108"/>
      <c r="BS100" s="123" t="s">
        <v>731</v>
      </c>
      <c r="BT100" s="112"/>
      <c r="BU100" s="108"/>
      <c r="BV100" s="123" t="s">
        <v>731</v>
      </c>
      <c r="BW100" s="112"/>
      <c r="BX100" s="108"/>
      <c r="BY100" s="123" t="s">
        <v>731</v>
      </c>
      <c r="BZ100" s="112"/>
      <c r="CA100" s="108"/>
      <c r="CB100" s="123" t="s">
        <v>731</v>
      </c>
      <c r="CC100" s="112"/>
      <c r="CD100" s="108"/>
      <c r="CE100" s="123" t="s">
        <v>731</v>
      </c>
      <c r="CF100" s="112"/>
      <c r="CG100" s="108"/>
      <c r="CH100" s="123" t="s">
        <v>731</v>
      </c>
      <c r="CI100" s="112"/>
      <c r="CJ100" s="108"/>
      <c r="CK100" s="123" t="s">
        <v>731</v>
      </c>
      <c r="CL100" s="112"/>
      <c r="CM100" s="108"/>
      <c r="CN100" s="123" t="s">
        <v>731</v>
      </c>
      <c r="CO100" s="112"/>
      <c r="CP100" s="108"/>
      <c r="CQ100" s="123" t="s">
        <v>731</v>
      </c>
      <c r="CR100" s="112"/>
      <c r="CS100" s="108"/>
      <c r="CT100" s="123" t="s">
        <v>731</v>
      </c>
      <c r="CU100" s="112"/>
      <c r="CV100" s="108"/>
      <c r="CW100" s="123" t="s">
        <v>731</v>
      </c>
      <c r="CX100" s="112"/>
      <c r="CY100" s="108"/>
      <c r="CZ100" s="123" t="s">
        <v>731</v>
      </c>
      <c r="DA100" s="108"/>
      <c r="DC100" s="213" t="s">
        <v>732</v>
      </c>
      <c r="DD100" s="213"/>
      <c r="DE100" s="213"/>
      <c r="DF100" s="213"/>
      <c r="DG100" s="213"/>
      <c r="DI100" s="90"/>
      <c r="DJ100" s="90"/>
      <c r="DK100" s="90"/>
      <c r="DN100" s="90"/>
      <c r="DO100" s="90"/>
      <c r="DP100" s="90"/>
      <c r="DS100" s="90"/>
      <c r="DT100" s="90"/>
      <c r="DU100" s="90"/>
      <c r="DX100" s="90"/>
      <c r="DY100" s="90"/>
      <c r="DZ100" s="90"/>
    </row>
    <row r="101" spans="2:137">
      <c r="C101" s="107" t="s">
        <v>706</v>
      </c>
      <c r="D101" s="106"/>
      <c r="E101" s="105">
        <v>5.5605023513264804</v>
      </c>
      <c r="F101" s="104"/>
      <c r="G101" s="102">
        <v>0.77141450505519182</v>
      </c>
      <c r="H101" s="105">
        <v>2.6371906090180426</v>
      </c>
      <c r="I101" s="104"/>
      <c r="J101" s="102">
        <v>0.88855948023013609</v>
      </c>
      <c r="K101" s="105">
        <v>12.525325906587078</v>
      </c>
      <c r="L101" s="104"/>
      <c r="M101" s="102">
        <v>0.73846292341134567</v>
      </c>
      <c r="N101" s="105">
        <v>1.0133955051928913</v>
      </c>
      <c r="O101" s="104"/>
      <c r="P101" s="102">
        <v>0.85879592949518202</v>
      </c>
      <c r="Q101" s="105">
        <v>10.283215559421958</v>
      </c>
      <c r="R101" s="104"/>
      <c r="S101" s="102">
        <v>0.76370667822174887</v>
      </c>
      <c r="T101" s="105">
        <v>36.858048059986963</v>
      </c>
      <c r="U101" s="104"/>
      <c r="V101" s="102">
        <v>0.73988388456276177</v>
      </c>
      <c r="W101" s="105">
        <v>13.806311546066757</v>
      </c>
      <c r="X101" s="104"/>
      <c r="Y101" s="102">
        <v>0.87106679509736806</v>
      </c>
      <c r="Z101" s="105">
        <v>1.6659813531253809</v>
      </c>
      <c r="AA101" s="104"/>
      <c r="AB101" s="102">
        <v>0.85737816538428901</v>
      </c>
      <c r="AC101" s="105">
        <v>22.750992561015579</v>
      </c>
      <c r="AD101" s="104"/>
      <c r="AE101" s="102">
        <v>0.86502688458310684</v>
      </c>
      <c r="AF101" s="105">
        <v>88.84608632358055</v>
      </c>
      <c r="AG101" s="104"/>
      <c r="AH101" s="102">
        <v>0.51700876134228502</v>
      </c>
      <c r="AI101" s="105">
        <v>2.1794842906868528</v>
      </c>
      <c r="AJ101" s="104"/>
      <c r="AK101" s="102">
        <v>0.56393211754851402</v>
      </c>
      <c r="AL101" s="105">
        <v>7.5510124696125285</v>
      </c>
      <c r="AM101" s="104"/>
      <c r="AN101" s="102">
        <v>0.64281175727989281</v>
      </c>
      <c r="AO101" s="105">
        <v>8.3819662258857104</v>
      </c>
      <c r="AP101" s="104"/>
      <c r="AQ101" s="102">
        <v>0.78384998676075113</v>
      </c>
      <c r="AR101" s="105">
        <v>43.792048051899009</v>
      </c>
      <c r="AS101" s="104"/>
      <c r="AT101" s="102">
        <v>0.63351171863303091</v>
      </c>
      <c r="AU101" s="105">
        <v>14.454921735135439</v>
      </c>
      <c r="AV101" s="104"/>
      <c r="AW101" s="102">
        <v>0.56710394209545578</v>
      </c>
      <c r="AX101" s="105">
        <v>13.64255222172766</v>
      </c>
      <c r="AY101" s="104"/>
      <c r="AZ101" s="102">
        <v>0.66344026993725835</v>
      </c>
      <c r="BA101" s="105">
        <v>1.1518707001128163</v>
      </c>
      <c r="BB101" s="104"/>
      <c r="BC101" s="102">
        <v>0.71148099870915171</v>
      </c>
      <c r="BD101" s="105">
        <v>41.801498254220064</v>
      </c>
      <c r="BE101" s="104"/>
      <c r="BF101" s="102">
        <v>0.90078725367733492</v>
      </c>
      <c r="BG101" s="105">
        <v>44.668477076459467</v>
      </c>
      <c r="BH101" s="104"/>
      <c r="BI101" s="102">
        <v>0.81173270450984358</v>
      </c>
      <c r="BJ101" s="105">
        <v>8.519565845690634</v>
      </c>
      <c r="BK101" s="104"/>
      <c r="BL101" s="102">
        <v>0.79912088012828619</v>
      </c>
      <c r="BM101" s="105">
        <v>150.91040930629765</v>
      </c>
      <c r="BN101" s="104"/>
      <c r="BO101" s="102">
        <v>0.92283569409248944</v>
      </c>
      <c r="BP101" s="105">
        <v>23.420956196870751</v>
      </c>
      <c r="BQ101" s="104"/>
      <c r="BR101" s="102">
        <v>0.72644662500660551</v>
      </c>
      <c r="BS101" s="105">
        <v>140.78569235585601</v>
      </c>
      <c r="BT101" s="104"/>
      <c r="BU101" s="102">
        <v>0.70534426568831687</v>
      </c>
      <c r="BV101" s="105">
        <v>13.986179920600044</v>
      </c>
      <c r="BW101" s="104"/>
      <c r="BX101" s="102">
        <v>0.51228302188166663</v>
      </c>
      <c r="BY101" s="105">
        <v>193.69245140006626</v>
      </c>
      <c r="BZ101" s="104"/>
      <c r="CA101" s="102">
        <v>0.91596014246641022</v>
      </c>
      <c r="CB101" s="105">
        <v>14.780777605772705</v>
      </c>
      <c r="CC101" s="104"/>
      <c r="CD101" s="102">
        <v>0.65395149856146961</v>
      </c>
      <c r="CE101" s="105">
        <v>55.950435459643309</v>
      </c>
      <c r="CF101" s="104"/>
      <c r="CG101" s="102">
        <v>0.87747952134319784</v>
      </c>
      <c r="CH101" s="105">
        <v>2.9012629904963863</v>
      </c>
      <c r="CI101" s="104"/>
      <c r="CJ101" s="102">
        <v>0.55799990971149549</v>
      </c>
      <c r="CK101" s="105">
        <v>115.74776203316458</v>
      </c>
      <c r="CL101" s="104"/>
      <c r="CM101" s="102">
        <v>0.78029907448253166</v>
      </c>
      <c r="CN101" s="105">
        <v>55.353410505104378</v>
      </c>
      <c r="CO101" s="104"/>
      <c r="CP101" s="102">
        <v>0.79778417432955828</v>
      </c>
      <c r="CQ101" s="105">
        <v>217.57949883050557</v>
      </c>
      <c r="CR101" s="104"/>
      <c r="CS101" s="102">
        <v>0.72421400330425068</v>
      </c>
      <c r="CT101" s="105">
        <v>28.131059289416154</v>
      </c>
      <c r="CU101" s="104"/>
      <c r="CV101" s="102">
        <v>0.5161541288446988</v>
      </c>
      <c r="CW101" s="105">
        <v>98.454132050608365</v>
      </c>
      <c r="CX101" s="104"/>
      <c r="CY101" s="102">
        <v>0.86120785800412303</v>
      </c>
      <c r="CZ101" s="105">
        <v>1493.7844745911539</v>
      </c>
      <c r="DA101" s="102">
        <v>0.7561883753471188</v>
      </c>
      <c r="DC101" s="216">
        <f>BY101+BS101+BM101</f>
        <v>485.3885530622199</v>
      </c>
      <c r="DD101" s="215">
        <f>DC101/CZ101</f>
        <v>0.32493881233775029</v>
      </c>
      <c r="DE101" s="213" t="s">
        <v>707</v>
      </c>
      <c r="DF101" s="213"/>
      <c r="DG101" s="213"/>
      <c r="DI101" s="95">
        <f>$DC101*DI102</f>
        <v>140.99721125916307</v>
      </c>
      <c r="DJ101" s="95">
        <f t="shared" ref="DJ101:DK101" si="15">$DC101*DJ102</f>
        <v>0</v>
      </c>
      <c r="DK101" s="95">
        <f t="shared" si="15"/>
        <v>281.99442251832613</v>
      </c>
      <c r="DN101" s="217">
        <f t="shared" ref="DN101:DP102" si="16">DI101*$DO$65</f>
        <v>211.4958168887446</v>
      </c>
      <c r="DO101" s="217">
        <f t="shared" si="16"/>
        <v>0</v>
      </c>
      <c r="DP101" s="217">
        <f t="shared" si="16"/>
        <v>422.9916337774892</v>
      </c>
      <c r="DS101" s="217">
        <f>DI101*Synthesis!$BA$59</f>
        <v>18.779375262807608</v>
      </c>
      <c r="DT101" s="95">
        <f>DJ101*Synthesis!$BA$59</f>
        <v>0</v>
      </c>
      <c r="DU101" s="217">
        <f>DK101*Synthesis!$BA$59</f>
        <v>37.558750525615217</v>
      </c>
      <c r="DX101" s="217">
        <f>DN101*Synthesis!$BA$59</f>
        <v>28.169062894211411</v>
      </c>
      <c r="DY101" s="90">
        <f>DO101*Synthesis!$BA$59</f>
        <v>0</v>
      </c>
      <c r="DZ101" s="217">
        <f>DP101*Synthesis!$BA$59</f>
        <v>56.338125788422822</v>
      </c>
    </row>
    <row r="102" spans="2:137">
      <c r="C102" s="101" t="s">
        <v>708</v>
      </c>
      <c r="D102" s="100"/>
      <c r="E102" s="99">
        <v>1.6476876877351363</v>
      </c>
      <c r="F102" s="98"/>
      <c r="G102" s="96">
        <v>0.22858549494480826</v>
      </c>
      <c r="H102" s="99">
        <v>0.33074869914736282</v>
      </c>
      <c r="I102" s="98"/>
      <c r="J102" s="96">
        <v>0.11144051976986383</v>
      </c>
      <c r="K102" s="99">
        <v>4.4360211150427427</v>
      </c>
      <c r="L102" s="98"/>
      <c r="M102" s="96">
        <v>0.26153707658865438</v>
      </c>
      <c r="N102" s="99">
        <v>0.16662348463695803</v>
      </c>
      <c r="O102" s="98"/>
      <c r="P102" s="96">
        <v>0.14120407050481787</v>
      </c>
      <c r="Q102" s="99">
        <v>3.1816602268758505</v>
      </c>
      <c r="R102" s="98"/>
      <c r="S102" s="96">
        <v>0.23629332177825116</v>
      </c>
      <c r="T102" s="99">
        <v>12.957941758156489</v>
      </c>
      <c r="U102" s="98"/>
      <c r="V102" s="96">
        <v>0.26011611543723828</v>
      </c>
      <c r="W102" s="99">
        <v>2.0435769168765283</v>
      </c>
      <c r="X102" s="98"/>
      <c r="Y102" s="96">
        <v>0.12893320490263191</v>
      </c>
      <c r="Z102" s="99">
        <v>0.27713012368562984</v>
      </c>
      <c r="AA102" s="98"/>
      <c r="AB102" s="96">
        <v>0.14262183461571096</v>
      </c>
      <c r="AC102" s="99">
        <v>3.5499154991775397</v>
      </c>
      <c r="AD102" s="98"/>
      <c r="AE102" s="96">
        <v>0.13497311541689308</v>
      </c>
      <c r="AF102" s="99">
        <v>83.000298045058997</v>
      </c>
      <c r="AG102" s="98"/>
      <c r="AH102" s="96">
        <v>0.48299123865771493</v>
      </c>
      <c r="AI102" s="99">
        <v>1.6853147212249948</v>
      </c>
      <c r="AJ102" s="98"/>
      <c r="AK102" s="96">
        <v>0.43606788245148598</v>
      </c>
      <c r="AL102" s="99">
        <v>4.1958362525782666</v>
      </c>
      <c r="AM102" s="98"/>
      <c r="AN102" s="96">
        <v>0.35718824272010719</v>
      </c>
      <c r="AO102" s="99">
        <v>2.3113633237186293</v>
      </c>
      <c r="AP102" s="98"/>
      <c r="AQ102" s="96">
        <v>0.2161500132392489</v>
      </c>
      <c r="AR102" s="99">
        <v>25.333820916068841</v>
      </c>
      <c r="AS102" s="98"/>
      <c r="AT102" s="96">
        <v>0.36648828136696915</v>
      </c>
      <c r="AU102" s="99">
        <v>11.034094761072172</v>
      </c>
      <c r="AV102" s="98"/>
      <c r="AW102" s="96">
        <v>0.43289605790454416</v>
      </c>
      <c r="AX102" s="99">
        <v>6.9207943822067683</v>
      </c>
      <c r="AY102" s="98"/>
      <c r="AZ102" s="96">
        <v>0.33655973006274176</v>
      </c>
      <c r="BA102" s="99">
        <v>0.46710535434635947</v>
      </c>
      <c r="BB102" s="98"/>
      <c r="BC102" s="96">
        <v>0.28851900129084834</v>
      </c>
      <c r="BD102" s="99">
        <v>4.6040187905332139</v>
      </c>
      <c r="BE102" s="98"/>
      <c r="BF102" s="96">
        <v>9.9212746322664996E-2</v>
      </c>
      <c r="BG102" s="99">
        <v>10.360077062469884</v>
      </c>
      <c r="BH102" s="98"/>
      <c r="BI102" s="96">
        <v>0.18826729549015644</v>
      </c>
      <c r="BJ102" s="99">
        <v>2.1416070225779964</v>
      </c>
      <c r="BK102" s="98"/>
      <c r="BL102" s="96">
        <v>0.20087911987171372</v>
      </c>
      <c r="BM102" s="99">
        <v>12.618602707809544</v>
      </c>
      <c r="BN102" s="98"/>
      <c r="BO102" s="96">
        <v>7.7164305907510597E-2</v>
      </c>
      <c r="BP102" s="99">
        <v>8.8194801829634741</v>
      </c>
      <c r="BQ102" s="98"/>
      <c r="BR102" s="96">
        <v>0.27355337499339466</v>
      </c>
      <c r="BS102" s="99">
        <v>58.81285718146669</v>
      </c>
      <c r="BT102" s="98"/>
      <c r="BU102" s="96">
        <v>0.29465573431168318</v>
      </c>
      <c r="BV102" s="99">
        <v>13.315486000763912</v>
      </c>
      <c r="BW102" s="98"/>
      <c r="BX102" s="96">
        <v>0.48771697811833337</v>
      </c>
      <c r="BY102" s="99">
        <v>17.771391206130204</v>
      </c>
      <c r="BZ102" s="98"/>
      <c r="CA102" s="96">
        <v>8.4039857533589779E-2</v>
      </c>
      <c r="CB102" s="99">
        <v>7.8214759838080692</v>
      </c>
      <c r="CC102" s="98"/>
      <c r="CD102" s="96">
        <v>0.34604850143853028</v>
      </c>
      <c r="CE102" s="99">
        <v>7.8122326126524806</v>
      </c>
      <c r="CF102" s="98"/>
      <c r="CG102" s="96">
        <v>0.12252047865680223</v>
      </c>
      <c r="CH102" s="99">
        <v>2.2981338911203797</v>
      </c>
      <c r="CI102" s="98"/>
      <c r="CJ102" s="96">
        <v>0.44200009028850462</v>
      </c>
      <c r="CK102" s="99">
        <v>32.589927730115804</v>
      </c>
      <c r="CL102" s="98"/>
      <c r="CM102" s="96">
        <v>0.21970092551746845</v>
      </c>
      <c r="CN102" s="99">
        <v>14.030531024723869</v>
      </c>
      <c r="CO102" s="98"/>
      <c r="CP102" s="96">
        <v>0.20221582567044169</v>
      </c>
      <c r="CQ102" s="99">
        <v>82.855866735186098</v>
      </c>
      <c r="CR102" s="98"/>
      <c r="CS102" s="96">
        <v>0.27578599669574938</v>
      </c>
      <c r="CT102" s="99">
        <v>26.370217979026009</v>
      </c>
      <c r="CU102" s="98"/>
      <c r="CV102" s="96">
        <v>0.48384587115530109</v>
      </c>
      <c r="CW102" s="99">
        <v>15.866854614305479</v>
      </c>
      <c r="CX102" s="98"/>
      <c r="CY102" s="96">
        <v>0.13879214199587697</v>
      </c>
      <c r="CZ102" s="99">
        <v>481.62869399326235</v>
      </c>
      <c r="DA102" s="96">
        <v>0.24381162465288114</v>
      </c>
      <c r="DC102" s="218"/>
      <c r="DI102" s="222">
        <f t="shared" ref="DI102:DK102" si="17">DI88</f>
        <v>0.2904831817100747</v>
      </c>
      <c r="DJ102" s="222">
        <f t="shared" si="17"/>
        <v>0</v>
      </c>
      <c r="DK102" s="222">
        <f t="shared" si="17"/>
        <v>0.5809663634201494</v>
      </c>
      <c r="DL102" s="213"/>
      <c r="DM102" s="213"/>
      <c r="DN102" s="222">
        <f t="shared" si="16"/>
        <v>0.43572477256511205</v>
      </c>
      <c r="DO102" s="222">
        <f t="shared" si="16"/>
        <v>0</v>
      </c>
      <c r="DP102" s="222">
        <f t="shared" si="16"/>
        <v>0.8714495451302241</v>
      </c>
      <c r="DQ102" s="213"/>
      <c r="DR102" s="213"/>
      <c r="DS102" s="222">
        <f>DI102*Synthesis!$BA$59</f>
        <v>3.8689365755191919E-2</v>
      </c>
      <c r="DT102" s="222">
        <f>DJ102*Synthesis!$BA$59</f>
        <v>0</v>
      </c>
      <c r="DU102" s="222">
        <f>DK102*Synthesis!$BA$59</f>
        <v>7.7378731510383839E-2</v>
      </c>
      <c r="DV102" s="213"/>
      <c r="DW102" s="213"/>
      <c r="DX102" s="222">
        <f>DN102*Synthesis!$BA$59</f>
        <v>5.8034048632787882E-2</v>
      </c>
      <c r="DY102" s="222">
        <f>DO102*Synthesis!$BA$59</f>
        <v>0</v>
      </c>
      <c r="DZ102" s="222">
        <f>DP102*Synthesis!$BA$59</f>
        <v>0.11606809726557576</v>
      </c>
      <c r="EA102" s="213" t="s">
        <v>720</v>
      </c>
      <c r="EB102" s="213"/>
      <c r="EC102" s="213"/>
    </row>
    <row r="103" spans="2:137">
      <c r="C103" s="94" t="s">
        <v>709</v>
      </c>
      <c r="D103" s="92"/>
      <c r="E103" s="91">
        <v>3.0621391630077793E-3</v>
      </c>
      <c r="F103" s="95"/>
      <c r="G103" s="88">
        <v>4.248138778825007E-4</v>
      </c>
      <c r="H103" s="91">
        <v>1.6172792631624724E-3</v>
      </c>
      <c r="I103" s="95"/>
      <c r="J103" s="88">
        <v>5.4491655496896716E-4</v>
      </c>
      <c r="K103" s="91">
        <v>0.86506038371353733</v>
      </c>
      <c r="L103" s="95"/>
      <c r="M103" s="88">
        <v>5.1001868106959669E-2</v>
      </c>
      <c r="N103" s="91">
        <v>6.1496737431420909E-2</v>
      </c>
      <c r="O103" s="95"/>
      <c r="P103" s="88">
        <v>5.2115040487855466E-2</v>
      </c>
      <c r="Q103" s="91">
        <v>1.0421186090707411</v>
      </c>
      <c r="R103" s="95"/>
      <c r="S103" s="88">
        <v>7.7395337737257611E-2</v>
      </c>
      <c r="T103" s="91">
        <v>1.7341219881992629</v>
      </c>
      <c r="U103" s="95"/>
      <c r="V103" s="88">
        <v>3.4810549675511608E-2</v>
      </c>
      <c r="W103" s="91">
        <v>0.63469549196959363</v>
      </c>
      <c r="X103" s="95"/>
      <c r="Y103" s="88">
        <v>4.0044161411829406E-2</v>
      </c>
      <c r="Z103" s="91">
        <v>0</v>
      </c>
      <c r="AA103" s="95"/>
      <c r="AB103" s="88">
        <v>0</v>
      </c>
      <c r="AC103" s="91">
        <v>-0.49374898508737197</v>
      </c>
      <c r="AD103" s="95"/>
      <c r="AE103" s="88">
        <v>-1.8773077490608379E-2</v>
      </c>
      <c r="AF103" s="91">
        <v>15.715208799586424</v>
      </c>
      <c r="AG103" s="95"/>
      <c r="AH103" s="88">
        <v>9.1449167565112371E-2</v>
      </c>
      <c r="AI103" s="91">
        <v>0.55842093578638285</v>
      </c>
      <c r="AJ103" s="95"/>
      <c r="AK103" s="88">
        <v>0.14448899776295013</v>
      </c>
      <c r="AL103" s="91">
        <v>0.68215037626798791</v>
      </c>
      <c r="AM103" s="95"/>
      <c r="AN103" s="88">
        <v>5.8070925437164092E-2</v>
      </c>
      <c r="AO103" s="91">
        <v>0.47040560441637136</v>
      </c>
      <c r="AP103" s="95"/>
      <c r="AQ103" s="88">
        <v>4.3990564607052321E-2</v>
      </c>
      <c r="AR103" s="91">
        <v>0</v>
      </c>
      <c r="AS103" s="95"/>
      <c r="AT103" s="88">
        <v>0</v>
      </c>
      <c r="AU103" s="91">
        <v>0</v>
      </c>
      <c r="AV103" s="95"/>
      <c r="AW103" s="88">
        <v>0</v>
      </c>
      <c r="AX103" s="91">
        <v>0</v>
      </c>
      <c r="AY103" s="95"/>
      <c r="AZ103" s="88">
        <v>0</v>
      </c>
      <c r="BA103" s="91">
        <v>0.17193647606060106</v>
      </c>
      <c r="BB103" s="95"/>
      <c r="BC103" s="88">
        <v>0.10620075299262965</v>
      </c>
      <c r="BD103" s="91">
        <v>0</v>
      </c>
      <c r="BE103" s="95"/>
      <c r="BF103" s="88">
        <v>0</v>
      </c>
      <c r="BG103" s="91">
        <v>3.6551321924978768</v>
      </c>
      <c r="BH103" s="95"/>
      <c r="BI103" s="88">
        <v>6.6422464658436181E-2</v>
      </c>
      <c r="BJ103" s="91">
        <v>1.1527107747694108</v>
      </c>
      <c r="BK103" s="95"/>
      <c r="BL103" s="88">
        <v>0.1081223228450108</v>
      </c>
      <c r="BM103" s="91">
        <v>0.53677413549263875</v>
      </c>
      <c r="BN103" s="95"/>
      <c r="BO103" s="88">
        <v>3.2824397877872138E-3</v>
      </c>
      <c r="BP103" s="91">
        <v>0</v>
      </c>
      <c r="BQ103" s="95"/>
      <c r="BR103" s="88">
        <v>0</v>
      </c>
      <c r="BS103" s="91">
        <v>0.84439761808664104</v>
      </c>
      <c r="BT103" s="95"/>
      <c r="BU103" s="88">
        <v>4.2304797306593062E-3</v>
      </c>
      <c r="BV103" s="91">
        <v>0</v>
      </c>
      <c r="BW103" s="95"/>
      <c r="BX103" s="88">
        <v>0</v>
      </c>
      <c r="BY103" s="91">
        <v>0.58039436119857213</v>
      </c>
      <c r="BZ103" s="95"/>
      <c r="CA103" s="88">
        <v>2.7446505939051967E-3</v>
      </c>
      <c r="CB103" s="91">
        <v>0</v>
      </c>
      <c r="CC103" s="95"/>
      <c r="CD103" s="88">
        <v>0</v>
      </c>
      <c r="CE103" s="91">
        <v>0.485780053074228</v>
      </c>
      <c r="CF103" s="95"/>
      <c r="CG103" s="88">
        <v>7.6185653417676592E-3</v>
      </c>
      <c r="CH103" s="91">
        <v>0</v>
      </c>
      <c r="CI103" s="95"/>
      <c r="CJ103" s="88">
        <v>0</v>
      </c>
      <c r="CK103" s="91">
        <v>0</v>
      </c>
      <c r="CL103" s="95"/>
      <c r="CM103" s="88">
        <v>0</v>
      </c>
      <c r="CN103" s="91">
        <v>0</v>
      </c>
      <c r="CO103" s="95"/>
      <c r="CP103" s="88">
        <v>0</v>
      </c>
      <c r="CQ103" s="91">
        <v>0</v>
      </c>
      <c r="CR103" s="95"/>
      <c r="CS103" s="88">
        <v>0</v>
      </c>
      <c r="CT103" s="91">
        <v>17.056591619981344</v>
      </c>
      <c r="CU103" s="95"/>
      <c r="CV103" s="88">
        <v>0.31295764934040565</v>
      </c>
      <c r="CW103" s="91">
        <v>5.2096936557785707</v>
      </c>
      <c r="CX103" s="95"/>
      <c r="CY103" s="88">
        <v>4.5570754834794239E-2</v>
      </c>
      <c r="CZ103" s="91">
        <v>50.9680202467204</v>
      </c>
      <c r="DA103" s="88">
        <v>2.5801194938496919E-2</v>
      </c>
      <c r="DC103" s="232">
        <f>DC101/DC87</f>
        <v>0.92155040038668667</v>
      </c>
      <c r="DD103" s="233"/>
      <c r="DE103" s="233"/>
    </row>
    <row r="104" spans="2:137">
      <c r="C104" s="94" t="s">
        <v>710</v>
      </c>
      <c r="D104" s="92"/>
      <c r="E104" s="91">
        <v>-3.3052587477611734E-3</v>
      </c>
      <c r="F104" s="90"/>
      <c r="G104" s="88">
        <v>-4.5854212081670672E-4</v>
      </c>
      <c r="H104" s="91">
        <v>0</v>
      </c>
      <c r="I104" s="90"/>
      <c r="J104" s="88">
        <v>0</v>
      </c>
      <c r="K104" s="91">
        <v>1.2230054918581609E-2</v>
      </c>
      <c r="L104" s="90"/>
      <c r="M104" s="88">
        <v>7.2105446006059135E-4</v>
      </c>
      <c r="N104" s="91">
        <v>0</v>
      </c>
      <c r="O104" s="90"/>
      <c r="P104" s="88">
        <v>0</v>
      </c>
      <c r="Q104" s="91">
        <v>2.5205866656076267E-2</v>
      </c>
      <c r="R104" s="90"/>
      <c r="S104" s="88">
        <v>1.871971717832435E-3</v>
      </c>
      <c r="T104" s="91">
        <v>7.6450148867000259E-2</v>
      </c>
      <c r="U104" s="90"/>
      <c r="V104" s="88">
        <v>1.5346508048136062E-3</v>
      </c>
      <c r="W104" s="91">
        <v>0</v>
      </c>
      <c r="X104" s="90"/>
      <c r="Y104" s="88">
        <v>0</v>
      </c>
      <c r="Z104" s="91">
        <v>0</v>
      </c>
      <c r="AA104" s="90"/>
      <c r="AB104" s="88">
        <v>0</v>
      </c>
      <c r="AC104" s="91">
        <v>-8.4477283328136088E-2</v>
      </c>
      <c r="AD104" s="90"/>
      <c r="AE104" s="88">
        <v>-3.2119531057558399E-3</v>
      </c>
      <c r="AF104" s="91">
        <v>5.5185156870039016</v>
      </c>
      <c r="AG104" s="90"/>
      <c r="AH104" s="88">
        <v>3.2113074169577829E-2</v>
      </c>
      <c r="AI104" s="91">
        <v>1.5410373739585401E-2</v>
      </c>
      <c r="AJ104" s="90"/>
      <c r="AK104" s="88">
        <v>3.9873674393127532E-3</v>
      </c>
      <c r="AL104" s="91">
        <v>-0.11251988274338975</v>
      </c>
      <c r="AM104" s="90"/>
      <c r="AN104" s="88">
        <v>-9.5787291897979545E-3</v>
      </c>
      <c r="AO104" s="91">
        <v>1.3674762675358278E-2</v>
      </c>
      <c r="AP104" s="90"/>
      <c r="AQ104" s="88">
        <v>1.2788124233825988E-3</v>
      </c>
      <c r="AR104" s="91">
        <v>0</v>
      </c>
      <c r="AS104" s="90"/>
      <c r="AT104" s="88">
        <v>0</v>
      </c>
      <c r="AU104" s="91">
        <v>0</v>
      </c>
      <c r="AV104" s="90"/>
      <c r="AW104" s="88">
        <v>0</v>
      </c>
      <c r="AX104" s="91">
        <v>0</v>
      </c>
      <c r="AY104" s="90"/>
      <c r="AZ104" s="88">
        <v>0</v>
      </c>
      <c r="BA104" s="91">
        <v>0</v>
      </c>
      <c r="BB104" s="90"/>
      <c r="BC104" s="88">
        <v>0</v>
      </c>
      <c r="BD104" s="91">
        <v>-6.1197729626892239E-2</v>
      </c>
      <c r="BE104" s="90"/>
      <c r="BF104" s="88">
        <v>-1.3187597838393529E-3</v>
      </c>
      <c r="BG104" s="91">
        <v>0.39148567689736069</v>
      </c>
      <c r="BH104" s="90"/>
      <c r="BI104" s="88">
        <v>7.1142279317204229E-3</v>
      </c>
      <c r="BJ104" s="91">
        <v>4.9656574877350756E-2</v>
      </c>
      <c r="BK104" s="90"/>
      <c r="BL104" s="88">
        <v>4.6577028147762279E-3</v>
      </c>
      <c r="BM104" s="91">
        <v>0</v>
      </c>
      <c r="BN104" s="90"/>
      <c r="BO104" s="88">
        <v>0</v>
      </c>
      <c r="BP104" s="91">
        <v>0</v>
      </c>
      <c r="BQ104" s="90"/>
      <c r="BR104" s="88">
        <v>0</v>
      </c>
      <c r="BS104" s="91">
        <v>0</v>
      </c>
      <c r="BT104" s="90"/>
      <c r="BU104" s="88">
        <v>0</v>
      </c>
      <c r="BV104" s="91">
        <v>0</v>
      </c>
      <c r="BW104" s="90"/>
      <c r="BX104" s="88">
        <v>0</v>
      </c>
      <c r="BY104" s="91">
        <v>0</v>
      </c>
      <c r="BZ104" s="90"/>
      <c r="CA104" s="88">
        <v>0</v>
      </c>
      <c r="CB104" s="91">
        <v>0</v>
      </c>
      <c r="CC104" s="90"/>
      <c r="CD104" s="88">
        <v>0</v>
      </c>
      <c r="CE104" s="91">
        <v>0</v>
      </c>
      <c r="CF104" s="90"/>
      <c r="CG104" s="88">
        <v>0</v>
      </c>
      <c r="CH104" s="91">
        <v>6.3847379667017201E-2</v>
      </c>
      <c r="CI104" s="90"/>
      <c r="CJ104" s="88">
        <v>1.2279766503834133E-2</v>
      </c>
      <c r="CK104" s="91">
        <v>1.4240036606969884</v>
      </c>
      <c r="CL104" s="90"/>
      <c r="CM104" s="88">
        <v>9.5997427421812762E-3</v>
      </c>
      <c r="CN104" s="91">
        <v>0.61763048270635357</v>
      </c>
      <c r="CO104" s="90"/>
      <c r="CP104" s="88">
        <v>8.9016344284914024E-3</v>
      </c>
      <c r="CQ104" s="91">
        <v>4.2715316048507281</v>
      </c>
      <c r="CR104" s="90"/>
      <c r="CS104" s="88">
        <v>1.4217805539663529E-2</v>
      </c>
      <c r="CT104" s="91">
        <v>0.2039306947705796</v>
      </c>
      <c r="CU104" s="90"/>
      <c r="CV104" s="88">
        <v>3.7417599181416147E-3</v>
      </c>
      <c r="CW104" s="91">
        <v>2.8213268670084473</v>
      </c>
      <c r="CX104" s="90"/>
      <c r="CY104" s="88">
        <v>2.4678993326728679E-2</v>
      </c>
      <c r="CZ104" s="91">
        <v>15.243399680889148</v>
      </c>
      <c r="DA104" s="88">
        <v>7.7165627542174322E-3</v>
      </c>
      <c r="DC104" s="232">
        <f>CZ101/CZ87</f>
        <v>0.58503904442288468</v>
      </c>
      <c r="DD104" s="234">
        <f>DC103/DC104</f>
        <v>1.5751946971261648</v>
      </c>
      <c r="DE104" s="233" t="s">
        <v>733</v>
      </c>
      <c r="DI104" s="223">
        <f>DI101/$CZ101</f>
        <v>9.4389260068962588E-2</v>
      </c>
      <c r="DJ104" s="223">
        <f t="shared" ref="DJ104:DK104" si="18">DJ101/$CZ101</f>
        <v>0</v>
      </c>
      <c r="DK104" s="223">
        <f t="shared" si="18"/>
        <v>0.18877852013792518</v>
      </c>
      <c r="DL104" s="224"/>
      <c r="DM104" s="224"/>
      <c r="DN104" s="223">
        <f t="shared" ref="DN104:DP104" si="19">DN101/$CZ101</f>
        <v>0.14158389010344388</v>
      </c>
      <c r="DO104" s="223">
        <f t="shared" si="19"/>
        <v>0</v>
      </c>
      <c r="DP104" s="223">
        <f t="shared" si="19"/>
        <v>0.28316778020688776</v>
      </c>
      <c r="DQ104" s="224"/>
      <c r="DR104" s="224"/>
      <c r="DS104" s="225">
        <f t="shared" ref="DS104:DU104" si="20">DS101/$CZ101</f>
        <v>1.2571676558592893E-2</v>
      </c>
      <c r="DT104" s="225">
        <f t="shared" si="20"/>
        <v>0</v>
      </c>
      <c r="DU104" s="225">
        <f t="shared" si="20"/>
        <v>2.5143353117185786E-2</v>
      </c>
      <c r="DV104" s="226"/>
      <c r="DW104" s="226"/>
      <c r="DX104" s="225">
        <f t="shared" ref="DX104:DZ104" si="21">DX101/$CZ101</f>
        <v>1.8857514837889337E-2</v>
      </c>
      <c r="DY104" s="225">
        <f t="shared" si="21"/>
        <v>0</v>
      </c>
      <c r="DZ104" s="225">
        <f t="shared" si="21"/>
        <v>3.7715029675778673E-2</v>
      </c>
      <c r="EA104" s="224" t="s">
        <v>707</v>
      </c>
      <c r="EB104" s="224"/>
      <c r="EC104" s="224"/>
    </row>
    <row r="105" spans="2:137">
      <c r="C105" s="94" t="s">
        <v>711</v>
      </c>
      <c r="D105" s="92"/>
      <c r="E105" s="91">
        <v>0</v>
      </c>
      <c r="F105" s="90"/>
      <c r="G105" s="88">
        <v>0</v>
      </c>
      <c r="H105" s="91">
        <v>0.13646540284819197</v>
      </c>
      <c r="I105" s="90"/>
      <c r="J105" s="88">
        <v>4.597984954501861E-2</v>
      </c>
      <c r="K105" s="91">
        <v>0</v>
      </c>
      <c r="L105" s="90"/>
      <c r="M105" s="88">
        <v>0</v>
      </c>
      <c r="N105" s="91">
        <v>3.3885379322629694E-2</v>
      </c>
      <c r="O105" s="90"/>
      <c r="P105" s="88">
        <v>2.871596102662359E-2</v>
      </c>
      <c r="Q105" s="91">
        <v>0</v>
      </c>
      <c r="R105" s="90"/>
      <c r="S105" s="88">
        <v>0</v>
      </c>
      <c r="T105" s="91">
        <v>0</v>
      </c>
      <c r="U105" s="90"/>
      <c r="V105" s="88">
        <v>0</v>
      </c>
      <c r="W105" s="91">
        <v>0.32961737051556805</v>
      </c>
      <c r="X105" s="90"/>
      <c r="Y105" s="88">
        <v>2.0796194956589551E-2</v>
      </c>
      <c r="Z105" s="91">
        <v>2.664523536793334E-3</v>
      </c>
      <c r="AA105" s="90"/>
      <c r="AB105" s="88">
        <v>1.3712664294311555E-3</v>
      </c>
      <c r="AC105" s="91">
        <v>6.467549136261197E-2</v>
      </c>
      <c r="AD105" s="90"/>
      <c r="AE105" s="88">
        <v>2.4590592543266387E-3</v>
      </c>
      <c r="AF105" s="91">
        <v>0</v>
      </c>
      <c r="AG105" s="90"/>
      <c r="AH105" s="88">
        <v>0</v>
      </c>
      <c r="AI105" s="91">
        <v>0</v>
      </c>
      <c r="AJ105" s="90"/>
      <c r="AK105" s="88">
        <v>0</v>
      </c>
      <c r="AL105" s="91">
        <v>0</v>
      </c>
      <c r="AM105" s="90"/>
      <c r="AN105" s="88">
        <v>0</v>
      </c>
      <c r="AO105" s="91">
        <v>0.23214036669906365</v>
      </c>
      <c r="AP105" s="90"/>
      <c r="AQ105" s="88">
        <v>2.1708894841612078E-2</v>
      </c>
      <c r="AR105" s="91">
        <v>4.5583545894031268</v>
      </c>
      <c r="AS105" s="90"/>
      <c r="AT105" s="88">
        <v>6.5942817898107256E-2</v>
      </c>
      <c r="AU105" s="91">
        <v>5.2390452597263808</v>
      </c>
      <c r="AV105" s="90"/>
      <c r="AW105" s="88">
        <v>0.20554128718563439</v>
      </c>
      <c r="AX105" s="91">
        <v>1.4235359261707599</v>
      </c>
      <c r="AY105" s="90"/>
      <c r="AZ105" s="88">
        <v>6.9226860471164345E-2</v>
      </c>
      <c r="BA105" s="91">
        <v>0</v>
      </c>
      <c r="BB105" s="90"/>
      <c r="BC105" s="88">
        <v>0</v>
      </c>
      <c r="BD105" s="91">
        <v>3.402943391514146E-2</v>
      </c>
      <c r="BE105" s="90"/>
      <c r="BF105" s="88">
        <v>7.333057809122915E-4</v>
      </c>
      <c r="BG105" s="91">
        <v>-0.85906392862530456</v>
      </c>
      <c r="BH105" s="90"/>
      <c r="BI105" s="88">
        <v>-1.5611239329611408E-2</v>
      </c>
      <c r="BJ105" s="91">
        <v>0.42367287968870404</v>
      </c>
      <c r="BK105" s="90"/>
      <c r="BL105" s="88">
        <v>3.973980020056727E-2</v>
      </c>
      <c r="BM105" s="91">
        <v>0</v>
      </c>
      <c r="BN105" s="90"/>
      <c r="BO105" s="88">
        <v>0</v>
      </c>
      <c r="BP105" s="91">
        <v>4.7469950269368688</v>
      </c>
      <c r="BQ105" s="90"/>
      <c r="BR105" s="88">
        <v>0.14723730693378653</v>
      </c>
      <c r="BS105" s="91">
        <v>40.44789893486859</v>
      </c>
      <c r="BT105" s="90"/>
      <c r="BU105" s="88">
        <v>0.20264625684218854</v>
      </c>
      <c r="BV105" s="91">
        <v>10.910119184201577</v>
      </c>
      <c r="BW105" s="90"/>
      <c r="BX105" s="88">
        <v>0.39961367982545887</v>
      </c>
      <c r="BY105" s="91">
        <v>6.2904716645383214</v>
      </c>
      <c r="BZ105" s="90"/>
      <c r="CA105" s="88">
        <v>2.9747268313159811E-2</v>
      </c>
      <c r="CB105" s="91">
        <v>5.2733832339322433</v>
      </c>
      <c r="CC105" s="90"/>
      <c r="CD105" s="88">
        <v>0.23331227627510454</v>
      </c>
      <c r="CE105" s="91">
        <v>1.9377894207865094</v>
      </c>
      <c r="CF105" s="90"/>
      <c r="CG105" s="88">
        <v>3.0390657721370642E-2</v>
      </c>
      <c r="CH105" s="91">
        <v>1.6606909791749829</v>
      </c>
      <c r="CI105" s="90"/>
      <c r="CJ105" s="88">
        <v>0.31940069530883491</v>
      </c>
      <c r="CK105" s="91">
        <v>8.9368294835139288</v>
      </c>
      <c r="CL105" s="90"/>
      <c r="CM105" s="88">
        <v>6.0246519261392455E-2</v>
      </c>
      <c r="CN105" s="91">
        <v>4.6547595001045607</v>
      </c>
      <c r="CO105" s="90"/>
      <c r="CP105" s="88">
        <v>6.7086985799206481E-2</v>
      </c>
      <c r="CQ105" s="91">
        <v>41.081087573340589</v>
      </c>
      <c r="CR105" s="90"/>
      <c r="CS105" s="88">
        <v>0.13673852109916804</v>
      </c>
      <c r="CT105" s="91">
        <v>3.7705815071609026</v>
      </c>
      <c r="CU105" s="90"/>
      <c r="CV105" s="88">
        <v>6.918336039335686E-2</v>
      </c>
      <c r="CW105" s="91">
        <v>1.6487754696651442</v>
      </c>
      <c r="CX105" s="90"/>
      <c r="CY105" s="88">
        <v>1.4422334146729058E-2</v>
      </c>
      <c r="CZ105" s="91">
        <v>142.97840467278789</v>
      </c>
      <c r="DA105" s="88">
        <v>7.2378987315978263E-2</v>
      </c>
      <c r="DN105" s="80" t="s">
        <v>725</v>
      </c>
      <c r="DX105" s="80" t="s">
        <v>734</v>
      </c>
    </row>
    <row r="106" spans="2:137" ht="18.5">
      <c r="C106" s="94" t="s">
        <v>712</v>
      </c>
      <c r="D106" s="92"/>
      <c r="E106" s="91">
        <v>0.35937786051170334</v>
      </c>
      <c r="F106" s="90"/>
      <c r="G106" s="88">
        <v>4.9856879267085506E-2</v>
      </c>
      <c r="H106" s="91">
        <v>2.9813707136008588E-2</v>
      </c>
      <c r="I106" s="90"/>
      <c r="J106" s="88">
        <v>1.0045254986847274E-2</v>
      </c>
      <c r="K106" s="91">
        <v>0.6533073934825353</v>
      </c>
      <c r="L106" s="90"/>
      <c r="M106" s="88">
        <v>3.8517423919775376E-2</v>
      </c>
      <c r="N106" s="91">
        <v>1.0327812241801597E-2</v>
      </c>
      <c r="O106" s="90"/>
      <c r="P106" s="88">
        <v>8.7522424052606101E-3</v>
      </c>
      <c r="Q106" s="91">
        <v>0.43016644157130673</v>
      </c>
      <c r="R106" s="90"/>
      <c r="S106" s="88">
        <v>3.194730114102165E-2</v>
      </c>
      <c r="T106" s="91">
        <v>1.5295516559193687</v>
      </c>
      <c r="U106" s="90"/>
      <c r="V106" s="88">
        <v>3.0704030202011397E-2</v>
      </c>
      <c r="W106" s="91">
        <v>0.15359920412757908</v>
      </c>
      <c r="X106" s="90"/>
      <c r="Y106" s="88">
        <v>9.6908697172658886E-3</v>
      </c>
      <c r="Z106" s="91">
        <v>6.0356140432850543E-2</v>
      </c>
      <c r="AA106" s="90"/>
      <c r="AB106" s="88">
        <v>3.106159433112177E-2</v>
      </c>
      <c r="AC106" s="91">
        <v>0.80641193048117399</v>
      </c>
      <c r="AD106" s="90"/>
      <c r="AE106" s="88">
        <v>3.0660991956459951E-2</v>
      </c>
      <c r="AF106" s="91">
        <v>8.6899523735414483</v>
      </c>
      <c r="AG106" s="90"/>
      <c r="AH106" s="88">
        <v>5.0568142038415143E-2</v>
      </c>
      <c r="AI106" s="91">
        <v>0.16861205862899611</v>
      </c>
      <c r="AJ106" s="90"/>
      <c r="AK106" s="88">
        <v>4.3627639654561678E-2</v>
      </c>
      <c r="AL106" s="91">
        <v>0.57270042371349539</v>
      </c>
      <c r="AM106" s="90"/>
      <c r="AN106" s="88">
        <v>4.8753536991722357E-2</v>
      </c>
      <c r="AO106" s="91">
        <v>1.2365140622355351</v>
      </c>
      <c r="AP106" s="90"/>
      <c r="AQ106" s="88">
        <v>0.11563414898040685</v>
      </c>
      <c r="AR106" s="91">
        <v>4.7657598357019904</v>
      </c>
      <c r="AS106" s="90"/>
      <c r="AT106" s="88">
        <v>6.8943217739662555E-2</v>
      </c>
      <c r="AU106" s="91">
        <v>1.8367001037573409</v>
      </c>
      <c r="AV106" s="90"/>
      <c r="AW106" s="88">
        <v>7.2058492489524451E-2</v>
      </c>
      <c r="AX106" s="91">
        <v>1.7751766103268367</v>
      </c>
      <c r="AY106" s="90"/>
      <c r="AZ106" s="88">
        <v>8.6327223117816265E-2</v>
      </c>
      <c r="BA106" s="91">
        <v>0.13994560394156086</v>
      </c>
      <c r="BB106" s="90"/>
      <c r="BC106" s="88">
        <v>8.6440811496937262E-2</v>
      </c>
      <c r="BD106" s="91">
        <v>1.0496817912863399</v>
      </c>
      <c r="BE106" s="90"/>
      <c r="BF106" s="88">
        <v>2.2619762867290786E-2</v>
      </c>
      <c r="BG106" s="91">
        <v>1.449077300072791</v>
      </c>
      <c r="BH106" s="90"/>
      <c r="BI106" s="88">
        <v>2.633318870080319E-2</v>
      </c>
      <c r="BJ106" s="91">
        <v>0.23627800752924943</v>
      </c>
      <c r="BK106" s="90"/>
      <c r="BL106" s="88">
        <v>2.216247784823893E-2</v>
      </c>
      <c r="BM106" s="91">
        <v>2.3790917012456889</v>
      </c>
      <c r="BN106" s="90"/>
      <c r="BO106" s="88">
        <v>1.4548438053551325E-2</v>
      </c>
      <c r="BP106" s="91">
        <v>1.3288397147380748</v>
      </c>
      <c r="BQ106" s="90"/>
      <c r="BR106" s="88">
        <v>4.1216554859326862E-2</v>
      </c>
      <c r="BS106" s="91">
        <v>2.9344317670357745</v>
      </c>
      <c r="BT106" s="90"/>
      <c r="BU106" s="88">
        <v>1.4701668793876022E-2</v>
      </c>
      <c r="BV106" s="91">
        <v>0.7913415435696014</v>
      </c>
      <c r="BW106" s="90"/>
      <c r="BX106" s="88">
        <v>2.8985100976946794E-2</v>
      </c>
      <c r="BY106" s="91">
        <v>2.2560721071233703</v>
      </c>
      <c r="BZ106" s="90"/>
      <c r="CA106" s="88">
        <v>1.066883150953042E-2</v>
      </c>
      <c r="CB106" s="91">
        <v>0.83722249178768238</v>
      </c>
      <c r="CC106" s="90"/>
      <c r="CD106" s="88">
        <v>3.7041549351239322E-2</v>
      </c>
      <c r="CE106" s="91">
        <v>1.0968676497792766</v>
      </c>
      <c r="CF106" s="90"/>
      <c r="CG106" s="88">
        <v>1.7202348693056872E-2</v>
      </c>
      <c r="CH106" s="91">
        <v>0.14289501540070659</v>
      </c>
      <c r="CI106" s="90"/>
      <c r="CJ106" s="88">
        <v>2.7482998250418812E-2</v>
      </c>
      <c r="CK106" s="91">
        <v>3.931792241205843</v>
      </c>
      <c r="CL106" s="90"/>
      <c r="CM106" s="88">
        <v>2.6505686096906723E-2</v>
      </c>
      <c r="CN106" s="91">
        <v>2.2259490551547692</v>
      </c>
      <c r="CO106" s="90"/>
      <c r="CP106" s="88">
        <v>3.2081617245653747E-2</v>
      </c>
      <c r="CQ106" s="91">
        <v>12.325595584181992</v>
      </c>
      <c r="CR106" s="90"/>
      <c r="CS106" s="88">
        <v>4.1025781239082987E-2</v>
      </c>
      <c r="CT106" s="91">
        <v>1.4590112536624715</v>
      </c>
      <c r="CU106" s="90"/>
      <c r="CV106" s="88">
        <v>2.6770221300983742E-2</v>
      </c>
      <c r="CW106" s="91">
        <v>1.7890533512996294</v>
      </c>
      <c r="CX106" s="90"/>
      <c r="CY106" s="88">
        <v>1.564938690166769E-2</v>
      </c>
      <c r="CZ106" s="91">
        <v>59.451473792824785</v>
      </c>
      <c r="DA106" s="88">
        <v>3.0095716044774467E-2</v>
      </c>
      <c r="DC106" s="213" t="s">
        <v>735</v>
      </c>
      <c r="DD106" s="213"/>
      <c r="DE106" s="213"/>
      <c r="DF106" s="213"/>
      <c r="DG106" s="213"/>
      <c r="DI106" s="227"/>
      <c r="DJ106" s="227"/>
      <c r="DK106" s="227"/>
      <c r="DL106" s="227"/>
      <c r="DM106" s="227"/>
      <c r="DN106" s="228">
        <f>DN104-DI104</f>
        <v>4.7194630034481294E-2</v>
      </c>
      <c r="DO106" s="228">
        <f t="shared" ref="DO106:DP106" si="22">DO104-DJ104</f>
        <v>0</v>
      </c>
      <c r="DP106" s="228">
        <f t="shared" si="22"/>
        <v>9.4389260068962588E-2</v>
      </c>
      <c r="DQ106" s="229"/>
      <c r="DR106" s="229"/>
      <c r="DS106" s="229"/>
      <c r="DT106" s="229"/>
      <c r="DU106" s="229"/>
      <c r="DV106" s="229"/>
      <c r="DW106" s="229"/>
      <c r="DX106" s="228">
        <f>DX104-DS104</f>
        <v>6.2858382792964438E-3</v>
      </c>
      <c r="DY106" s="228">
        <f t="shared" ref="DY106:DZ106" si="23">DY104-DT104</f>
        <v>0</v>
      </c>
      <c r="DZ106" s="228">
        <f t="shared" si="23"/>
        <v>1.2571676558592888E-2</v>
      </c>
      <c r="EA106" s="227" t="s">
        <v>736</v>
      </c>
      <c r="EB106" s="227"/>
      <c r="EC106" s="227"/>
      <c r="ED106" s="227"/>
      <c r="EE106" s="227"/>
      <c r="EF106" s="227"/>
      <c r="EG106" s="227"/>
    </row>
    <row r="107" spans="2:137">
      <c r="C107" s="93" t="s">
        <v>713</v>
      </c>
      <c r="D107" s="92"/>
      <c r="E107" s="91">
        <v>-3.7969478551646146E-3</v>
      </c>
      <c r="F107" s="90"/>
      <c r="G107" s="88">
        <v>-5.2675468246379819E-4</v>
      </c>
      <c r="H107" s="91">
        <v>1.2059177826552187E-2</v>
      </c>
      <c r="I107" s="90"/>
      <c r="J107" s="88">
        <v>4.0631483916719361E-3</v>
      </c>
      <c r="K107" s="91">
        <v>0.1664260131380047</v>
      </c>
      <c r="L107" s="90"/>
      <c r="M107" s="88">
        <v>9.8120752394117803E-3</v>
      </c>
      <c r="N107" s="91">
        <v>4.5745151980832264E-3</v>
      </c>
      <c r="O107" s="90"/>
      <c r="P107" s="88">
        <v>3.876645407836055E-3</v>
      </c>
      <c r="Q107" s="91">
        <v>0.51592415151957194</v>
      </c>
      <c r="R107" s="90"/>
      <c r="S107" s="88">
        <v>3.8316294907420473E-2</v>
      </c>
      <c r="T107" s="91">
        <v>1.144008413455317</v>
      </c>
      <c r="U107" s="90"/>
      <c r="V107" s="88">
        <v>2.2964682978930961E-2</v>
      </c>
      <c r="W107" s="91">
        <v>7.4317202487443126E-2</v>
      </c>
      <c r="X107" s="90"/>
      <c r="Y107" s="88">
        <v>4.6888154866953939E-3</v>
      </c>
      <c r="Z107" s="91">
        <v>3.5578733101502016E-3</v>
      </c>
      <c r="AA107" s="90"/>
      <c r="AB107" s="88">
        <v>1.8310186279118172E-3</v>
      </c>
      <c r="AC107" s="91">
        <v>6.044610022189173E-2</v>
      </c>
      <c r="AD107" s="90"/>
      <c r="AE107" s="88">
        <v>2.2982514551799049E-3</v>
      </c>
      <c r="AF107" s="91">
        <v>8.1277953457465042</v>
      </c>
      <c r="AG107" s="90"/>
      <c r="AH107" s="88">
        <v>4.7296865602426692E-2</v>
      </c>
      <c r="AI107" s="91">
        <v>8.9401531752588581E-2</v>
      </c>
      <c r="AJ107" s="90"/>
      <c r="AK107" s="88">
        <v>2.313225900675317E-2</v>
      </c>
      <c r="AL107" s="91">
        <v>6.0778088243396616E-2</v>
      </c>
      <c r="AM107" s="90"/>
      <c r="AN107" s="88">
        <v>5.1739908873246702E-3</v>
      </c>
      <c r="AO107" s="91">
        <v>2.8025573728974701E-3</v>
      </c>
      <c r="AP107" s="90"/>
      <c r="AQ107" s="88">
        <v>2.620846350892802E-4</v>
      </c>
      <c r="AR107" s="91">
        <v>0.68559960999285618</v>
      </c>
      <c r="AS107" s="90"/>
      <c r="AT107" s="88">
        <v>9.9181336918969555E-3</v>
      </c>
      <c r="AU107" s="91">
        <v>7.2338884986831914E-2</v>
      </c>
      <c r="AV107" s="90"/>
      <c r="AW107" s="88">
        <v>2.8380414363023726E-3</v>
      </c>
      <c r="AX107" s="91">
        <v>3.8615158294744781E-2</v>
      </c>
      <c r="AY107" s="90"/>
      <c r="AZ107" s="88">
        <v>1.8778635130993933E-3</v>
      </c>
      <c r="BA107" s="91">
        <v>7.6551751163721768E-4</v>
      </c>
      <c r="BB107" s="90"/>
      <c r="BC107" s="88">
        <v>4.7284053987626227E-4</v>
      </c>
      <c r="BD107" s="91">
        <v>0.44006722661488856</v>
      </c>
      <c r="BE107" s="90"/>
      <c r="BF107" s="88">
        <v>9.483079914625013E-3</v>
      </c>
      <c r="BG107" s="91">
        <v>0.22944961089422375</v>
      </c>
      <c r="BH107" s="90"/>
      <c r="BI107" s="88">
        <v>4.1696463678645357E-3</v>
      </c>
      <c r="BJ107" s="91">
        <v>5.1679657639975035E-2</v>
      </c>
      <c r="BK107" s="90"/>
      <c r="BL107" s="88">
        <v>4.8474645593442837E-3</v>
      </c>
      <c r="BM107" s="91">
        <v>0.74148882223732648</v>
      </c>
      <c r="BN107" s="90"/>
      <c r="BO107" s="88">
        <v>4.5342952489272077E-3</v>
      </c>
      <c r="BP107" s="91">
        <v>0.38942493293305835</v>
      </c>
      <c r="BQ107" s="90"/>
      <c r="BR107" s="88">
        <v>1.2078773635230204E-2</v>
      </c>
      <c r="BS107" s="91">
        <v>1.2914292963381051</v>
      </c>
      <c r="BT107" s="90"/>
      <c r="BU107" s="88">
        <v>6.4701336724725163E-3</v>
      </c>
      <c r="BV107" s="91">
        <v>0.21291023581081864</v>
      </c>
      <c r="BW107" s="90"/>
      <c r="BX107" s="88">
        <v>7.7984338546979743E-3</v>
      </c>
      <c r="BY107" s="91">
        <v>0.42139122430760095</v>
      </c>
      <c r="BZ107" s="90"/>
      <c r="CA107" s="88">
        <v>1.9927341672890467E-3</v>
      </c>
      <c r="CB107" s="91">
        <v>0.22623246749284956</v>
      </c>
      <c r="CC107" s="90"/>
      <c r="CD107" s="88">
        <v>1.0009288082544945E-2</v>
      </c>
      <c r="CE107" s="91">
        <v>0.57181806532971613</v>
      </c>
      <c r="CF107" s="90"/>
      <c r="CG107" s="88">
        <v>8.9679130848378825E-3</v>
      </c>
      <c r="CH107" s="91">
        <v>3.4531091615824586E-2</v>
      </c>
      <c r="CI107" s="90"/>
      <c r="CJ107" s="88">
        <v>6.6413648355859028E-3</v>
      </c>
      <c r="CK107" s="91">
        <v>1.3119550555757098</v>
      </c>
      <c r="CL107" s="90"/>
      <c r="CM107" s="88">
        <v>8.8443810717919926E-3</v>
      </c>
      <c r="CN107" s="91">
        <v>0.52717012837377131</v>
      </c>
      <c r="CO107" s="90"/>
      <c r="CP107" s="88">
        <v>7.5978694313170456E-3</v>
      </c>
      <c r="CQ107" s="91">
        <v>3.3130444641465577</v>
      </c>
      <c r="CR107" s="90"/>
      <c r="CS107" s="88">
        <v>1.1027478266110268E-2</v>
      </c>
      <c r="CT107" s="91">
        <v>0.75552265010356745</v>
      </c>
      <c r="CU107" s="90"/>
      <c r="CV107" s="88">
        <v>1.3862476036704504E-2</v>
      </c>
      <c r="CW107" s="91">
        <v>0.30427838206129215</v>
      </c>
      <c r="CX107" s="90"/>
      <c r="CY107" s="88">
        <v>2.6616143801589318E-3</v>
      </c>
      <c r="CZ107" s="91">
        <v>21.878006504678591</v>
      </c>
      <c r="DA107" s="88">
        <v>1.1075154733506409E-2</v>
      </c>
      <c r="DC107" s="216">
        <f>BJ101</f>
        <v>8.519565845690634</v>
      </c>
      <c r="DD107" s="248">
        <f>DC107/CZ101</f>
        <v>5.7033434143988031E-3</v>
      </c>
      <c r="DE107" s="213" t="s">
        <v>707</v>
      </c>
      <c r="DF107" s="213"/>
      <c r="DG107" s="213"/>
    </row>
    <row r="108" spans="2:137" ht="18.5">
      <c r="C108" s="87" t="s">
        <v>714</v>
      </c>
      <c r="D108" s="86"/>
      <c r="E108" s="85">
        <v>1.2923498946633512</v>
      </c>
      <c r="F108" s="84"/>
      <c r="G108" s="82">
        <v>0.17928909860312078</v>
      </c>
      <c r="H108" s="85">
        <v>0.15079313207344763</v>
      </c>
      <c r="I108" s="84"/>
      <c r="J108" s="82">
        <v>5.0807350291357044E-2</v>
      </c>
      <c r="K108" s="85">
        <v>2.738997269790084</v>
      </c>
      <c r="L108" s="84"/>
      <c r="M108" s="82">
        <v>0.16148465486244695</v>
      </c>
      <c r="N108" s="85">
        <v>5.6339040443022598E-2</v>
      </c>
      <c r="O108" s="84"/>
      <c r="P108" s="82">
        <v>4.7744181177242155E-2</v>
      </c>
      <c r="Q108" s="85">
        <v>1.1682451580581545</v>
      </c>
      <c r="R108" s="84"/>
      <c r="S108" s="82">
        <v>8.6762416274718979E-2</v>
      </c>
      <c r="T108" s="85">
        <v>8.4738095517155401</v>
      </c>
      <c r="U108" s="84"/>
      <c r="V108" s="82">
        <v>0.17010220177597071</v>
      </c>
      <c r="W108" s="85">
        <v>0.85134764777634453</v>
      </c>
      <c r="X108" s="84"/>
      <c r="Y108" s="82">
        <v>5.3713163330251688E-2</v>
      </c>
      <c r="Z108" s="85">
        <v>0.21055158640583579</v>
      </c>
      <c r="AA108" s="84"/>
      <c r="AB108" s="82">
        <v>0.10835795522724623</v>
      </c>
      <c r="AC108" s="85">
        <v>3.1966082455273694</v>
      </c>
      <c r="AD108" s="84"/>
      <c r="AE108" s="82">
        <v>0.12153984334729079</v>
      </c>
      <c r="AF108" s="85">
        <v>44.948825839180721</v>
      </c>
      <c r="AG108" s="84"/>
      <c r="AH108" s="82">
        <v>0.26156398928218294</v>
      </c>
      <c r="AI108" s="85">
        <v>0.85346982131744165</v>
      </c>
      <c r="AJ108" s="84"/>
      <c r="AK108" s="82">
        <v>0.2208316185879082</v>
      </c>
      <c r="AL108" s="85">
        <v>2.9927272470967767</v>
      </c>
      <c r="AM108" s="84"/>
      <c r="AN108" s="82">
        <v>0.25476851859369404</v>
      </c>
      <c r="AO108" s="85">
        <v>0.35582597031940355</v>
      </c>
      <c r="AP108" s="84"/>
      <c r="AQ108" s="82">
        <v>3.327550775170577E-2</v>
      </c>
      <c r="AR108" s="85">
        <v>15.32410688097087</v>
      </c>
      <c r="AS108" s="84"/>
      <c r="AT108" s="82">
        <v>0.2216841120373024</v>
      </c>
      <c r="AU108" s="85">
        <v>3.8860105126016191</v>
      </c>
      <c r="AV108" s="84"/>
      <c r="AW108" s="82">
        <v>0.15245823679308301</v>
      </c>
      <c r="AX108" s="85">
        <v>3.6834666874144268</v>
      </c>
      <c r="AY108" s="84"/>
      <c r="AZ108" s="82">
        <v>0.17912778296066176</v>
      </c>
      <c r="BA108" s="85">
        <v>0.1544577568325603</v>
      </c>
      <c r="BB108" s="84"/>
      <c r="BC108" s="82">
        <v>9.5404596261405128E-2</v>
      </c>
      <c r="BD108" s="85">
        <v>3.141438068343736</v>
      </c>
      <c r="BE108" s="84"/>
      <c r="BF108" s="82">
        <v>6.7695357543676254E-2</v>
      </c>
      <c r="BG108" s="85">
        <v>5.493996210732937</v>
      </c>
      <c r="BH108" s="84"/>
      <c r="BI108" s="82">
        <v>9.9839007160943544E-2</v>
      </c>
      <c r="BJ108" s="85">
        <v>0.22760912807330644</v>
      </c>
      <c r="BK108" s="84"/>
      <c r="BL108" s="82">
        <v>2.1349351603776223E-2</v>
      </c>
      <c r="BM108" s="85">
        <v>8.961248048833891</v>
      </c>
      <c r="BN108" s="84"/>
      <c r="BO108" s="82">
        <v>5.4799132817244862E-2</v>
      </c>
      <c r="BP108" s="85">
        <v>2.3542205083554717</v>
      </c>
      <c r="BQ108" s="84"/>
      <c r="BR108" s="82">
        <v>7.3020739565051035E-2</v>
      </c>
      <c r="BS108" s="85">
        <v>13.294699565137577</v>
      </c>
      <c r="BT108" s="84"/>
      <c r="BU108" s="82">
        <v>6.6607195272486777E-2</v>
      </c>
      <c r="BV108" s="85">
        <v>1.4011150371819141</v>
      </c>
      <c r="BW108" s="84"/>
      <c r="BX108" s="82">
        <v>5.1319763461229705E-2</v>
      </c>
      <c r="BY108" s="85">
        <v>8.2230618489623417</v>
      </c>
      <c r="BZ108" s="84"/>
      <c r="CA108" s="82">
        <v>3.8886372949705324E-2</v>
      </c>
      <c r="CB108" s="85">
        <v>1.4846377905952945</v>
      </c>
      <c r="CC108" s="84"/>
      <c r="CD108" s="82">
        <v>6.5685387729641498E-2</v>
      </c>
      <c r="CE108" s="85">
        <v>3.7199774236827516</v>
      </c>
      <c r="CF108" s="84"/>
      <c r="CG108" s="82">
        <v>5.8340993815769182E-2</v>
      </c>
      <c r="CH108" s="85">
        <v>0.39616942526184812</v>
      </c>
      <c r="CI108" s="84"/>
      <c r="CJ108" s="82">
        <v>7.6195265389830805E-2</v>
      </c>
      <c r="CK108" s="85">
        <v>16.985347289123332</v>
      </c>
      <c r="CL108" s="84"/>
      <c r="CM108" s="82">
        <v>0.11450459634519601</v>
      </c>
      <c r="CN108" s="85">
        <v>6.0050218583844153</v>
      </c>
      <c r="CO108" s="84"/>
      <c r="CP108" s="82">
        <v>8.6547718765773038E-2</v>
      </c>
      <c r="CQ108" s="85">
        <v>21.864607508666229</v>
      </c>
      <c r="CR108" s="84"/>
      <c r="CS108" s="82">
        <v>7.2776410551724569E-2</v>
      </c>
      <c r="CT108" s="85">
        <v>3.1245802533471427</v>
      </c>
      <c r="CU108" s="84"/>
      <c r="CV108" s="82">
        <v>5.7330404165708719E-2</v>
      </c>
      <c r="CW108" s="85">
        <v>4.0937268884923972</v>
      </c>
      <c r="CX108" s="84"/>
      <c r="CY108" s="82">
        <v>3.5809058405798379E-2</v>
      </c>
      <c r="CZ108" s="85">
        <v>191.10938909536154</v>
      </c>
      <c r="DA108" s="82">
        <v>9.6744008865907671E-2</v>
      </c>
      <c r="DI108" s="227"/>
      <c r="DJ108" s="227"/>
      <c r="DK108" s="227"/>
      <c r="DL108" s="227"/>
      <c r="DM108" s="227"/>
      <c r="DN108" s="228">
        <f>DN106-DN$92</f>
        <v>1.7233489281160655E-2</v>
      </c>
      <c r="DO108" s="228">
        <f t="shared" ref="DO108:DP108" si="24">DO106-DO$92</f>
        <v>0</v>
      </c>
      <c r="DP108" s="228">
        <f t="shared" si="24"/>
        <v>3.446697856232131E-2</v>
      </c>
      <c r="DQ108" s="229"/>
      <c r="DR108" s="229"/>
      <c r="DS108" s="229"/>
      <c r="DT108" s="229"/>
      <c r="DU108" s="229"/>
      <c r="DV108" s="229"/>
      <c r="DW108" s="229"/>
      <c r="DX108" s="228">
        <f>DX106-DX$92</f>
        <v>2.2953231443962763E-3</v>
      </c>
      <c r="DY108" s="228">
        <f t="shared" ref="DY108:DZ108" si="25">DY106-DY$92</f>
        <v>0</v>
      </c>
      <c r="DZ108" s="228">
        <f t="shared" si="25"/>
        <v>4.5906462887925527E-3</v>
      </c>
      <c r="EA108" s="273" t="s">
        <v>737</v>
      </c>
      <c r="EB108" s="273"/>
      <c r="EC108" s="273"/>
      <c r="ED108" s="273"/>
      <c r="EE108" s="273"/>
      <c r="EF108" s="273"/>
      <c r="EG108" s="273"/>
    </row>
    <row r="109" spans="2:137" ht="18.5">
      <c r="C109" s="114" t="s">
        <v>738</v>
      </c>
      <c r="D109" s="113"/>
      <c r="E109" s="123" t="s">
        <v>739</v>
      </c>
      <c r="F109" s="112"/>
      <c r="G109" s="108"/>
      <c r="H109" s="123" t="s">
        <v>739</v>
      </c>
      <c r="I109" s="112"/>
      <c r="J109" s="108"/>
      <c r="K109" s="123" t="s">
        <v>739</v>
      </c>
      <c r="L109" s="112"/>
      <c r="M109" s="108"/>
      <c r="N109" s="123" t="s">
        <v>739</v>
      </c>
      <c r="O109" s="112"/>
      <c r="P109" s="108"/>
      <c r="Q109" s="123" t="s">
        <v>739</v>
      </c>
      <c r="R109" s="112"/>
      <c r="S109" s="108"/>
      <c r="T109" s="123" t="s">
        <v>739</v>
      </c>
      <c r="U109" s="112"/>
      <c r="V109" s="108"/>
      <c r="W109" s="123" t="s">
        <v>739</v>
      </c>
      <c r="X109" s="112"/>
      <c r="Y109" s="108"/>
      <c r="Z109" s="123" t="s">
        <v>739</v>
      </c>
      <c r="AA109" s="112"/>
      <c r="AB109" s="108"/>
      <c r="AC109" s="123" t="s">
        <v>739</v>
      </c>
      <c r="AD109" s="112"/>
      <c r="AE109" s="108"/>
      <c r="AF109" s="123" t="s">
        <v>739</v>
      </c>
      <c r="AG109" s="112"/>
      <c r="AH109" s="108"/>
      <c r="AI109" s="123" t="s">
        <v>739</v>
      </c>
      <c r="AJ109" s="112"/>
      <c r="AK109" s="108"/>
      <c r="AL109" s="123" t="s">
        <v>739</v>
      </c>
      <c r="AM109" s="112"/>
      <c r="AN109" s="108"/>
      <c r="AO109" s="123" t="s">
        <v>739</v>
      </c>
      <c r="AP109" s="112"/>
      <c r="AQ109" s="108"/>
      <c r="AR109" s="123" t="s">
        <v>739</v>
      </c>
      <c r="AS109" s="112"/>
      <c r="AT109" s="108"/>
      <c r="AU109" s="123" t="s">
        <v>739</v>
      </c>
      <c r="AV109" s="112"/>
      <c r="AW109" s="108"/>
      <c r="AX109" s="123" t="s">
        <v>739</v>
      </c>
      <c r="AY109" s="112"/>
      <c r="AZ109" s="108"/>
      <c r="BA109" s="123" t="s">
        <v>739</v>
      </c>
      <c r="BB109" s="112"/>
      <c r="BC109" s="108"/>
      <c r="BD109" s="123" t="s">
        <v>739</v>
      </c>
      <c r="BE109" s="112"/>
      <c r="BF109" s="108"/>
      <c r="BG109" s="123" t="s">
        <v>739</v>
      </c>
      <c r="BH109" s="112"/>
      <c r="BI109" s="108"/>
      <c r="BJ109" s="123" t="s">
        <v>739</v>
      </c>
      <c r="BK109" s="112"/>
      <c r="BL109" s="108"/>
      <c r="BM109" s="123" t="s">
        <v>739</v>
      </c>
      <c r="BN109" s="112"/>
      <c r="BO109" s="108"/>
      <c r="BP109" s="123" t="s">
        <v>739</v>
      </c>
      <c r="BQ109" s="112"/>
      <c r="BR109" s="108"/>
      <c r="BS109" s="123" t="s">
        <v>739</v>
      </c>
      <c r="BT109" s="112"/>
      <c r="BU109" s="108"/>
      <c r="BV109" s="123" t="s">
        <v>739</v>
      </c>
      <c r="BW109" s="112"/>
      <c r="BX109" s="108"/>
      <c r="BY109" s="123" t="s">
        <v>739</v>
      </c>
      <c r="BZ109" s="112"/>
      <c r="CA109" s="108"/>
      <c r="CB109" s="123" t="s">
        <v>739</v>
      </c>
      <c r="CC109" s="112"/>
      <c r="CD109" s="108"/>
      <c r="CE109" s="123" t="s">
        <v>739</v>
      </c>
      <c r="CF109" s="112"/>
      <c r="CG109" s="108"/>
      <c r="CH109" s="123" t="s">
        <v>739</v>
      </c>
      <c r="CI109" s="112"/>
      <c r="CJ109" s="108"/>
      <c r="CK109" s="123" t="s">
        <v>739</v>
      </c>
      <c r="CL109" s="112"/>
      <c r="CM109" s="108"/>
      <c r="CN109" s="123" t="s">
        <v>739</v>
      </c>
      <c r="CO109" s="112"/>
      <c r="CP109" s="108"/>
      <c r="CQ109" s="123" t="s">
        <v>739</v>
      </c>
      <c r="CR109" s="112"/>
      <c r="CS109" s="108"/>
      <c r="CT109" s="123" t="s">
        <v>739</v>
      </c>
      <c r="CU109" s="112"/>
      <c r="CV109" s="108"/>
      <c r="CW109" s="123" t="s">
        <v>739</v>
      </c>
      <c r="CX109" s="112"/>
      <c r="CY109" s="108"/>
      <c r="CZ109" s="123" t="s">
        <v>739</v>
      </c>
      <c r="DA109" s="108"/>
      <c r="DX109" s="247"/>
      <c r="EA109" s="273"/>
      <c r="EB109" s="273"/>
      <c r="EC109" s="273"/>
      <c r="ED109" s="273"/>
      <c r="EE109" s="273"/>
      <c r="EF109" s="273"/>
      <c r="EG109" s="273"/>
    </row>
    <row r="110" spans="2:137">
      <c r="C110" s="107" t="s">
        <v>706</v>
      </c>
      <c r="D110" s="106"/>
      <c r="E110" s="121">
        <v>664.11644933046728</v>
      </c>
      <c r="F110" s="122"/>
      <c r="G110" s="102">
        <v>0.73064963328053723</v>
      </c>
      <c r="H110" s="121">
        <v>310.32686685674764</v>
      </c>
      <c r="I110" s="122"/>
      <c r="J110" s="102">
        <v>0.88558418067387368</v>
      </c>
      <c r="K110" s="121">
        <v>1424.1807702864937</v>
      </c>
      <c r="L110" s="122"/>
      <c r="M110" s="102">
        <v>0.7267831503047939</v>
      </c>
      <c r="N110" s="121">
        <v>116.64280344962661</v>
      </c>
      <c r="O110" s="122"/>
      <c r="P110" s="102">
        <v>0.80827031833298424</v>
      </c>
      <c r="Q110" s="121">
        <v>1208.5633789828873</v>
      </c>
      <c r="R110" s="122"/>
      <c r="S110" s="102">
        <v>0.75790351572720693</v>
      </c>
      <c r="T110" s="121">
        <v>4237.2261380949385</v>
      </c>
      <c r="U110" s="122"/>
      <c r="V110" s="102">
        <v>0.72998146514452444</v>
      </c>
      <c r="W110" s="121">
        <v>1659.2500669635767</v>
      </c>
      <c r="X110" s="122"/>
      <c r="Y110" s="102">
        <v>0.85759398416125088</v>
      </c>
      <c r="Z110" s="121">
        <v>191.77429991165849</v>
      </c>
      <c r="AA110" s="122"/>
      <c r="AB110" s="102">
        <v>0.83677977011439497</v>
      </c>
      <c r="AC110" s="121">
        <v>2626.4481764900061</v>
      </c>
      <c r="AD110" s="122"/>
      <c r="AE110" s="102">
        <v>0.85368634475810179</v>
      </c>
      <c r="AF110" s="121">
        <v>8744.1630878316864</v>
      </c>
      <c r="AG110" s="122"/>
      <c r="AH110" s="102">
        <v>0.51800358511273725</v>
      </c>
      <c r="AI110" s="121">
        <v>231.43436562311979</v>
      </c>
      <c r="AJ110" s="122"/>
      <c r="AK110" s="102">
        <v>0.56913173381314808</v>
      </c>
      <c r="AL110" s="121">
        <v>986.77030972155308</v>
      </c>
      <c r="AM110" s="122"/>
      <c r="AN110" s="102">
        <v>0.59469969747237861</v>
      </c>
      <c r="AO110" s="121">
        <v>876.0600062616636</v>
      </c>
      <c r="AP110" s="122"/>
      <c r="AQ110" s="102">
        <v>0.78173424293503335</v>
      </c>
      <c r="AR110" s="121">
        <v>4960.330582110787</v>
      </c>
      <c r="AS110" s="122"/>
      <c r="AT110" s="102">
        <v>0.64801493425548495</v>
      </c>
      <c r="AU110" s="121">
        <v>1741.5381321576724</v>
      </c>
      <c r="AV110" s="122"/>
      <c r="AW110" s="102">
        <v>0.56461193580844482</v>
      </c>
      <c r="AX110" s="121">
        <v>1153.3126900024668</v>
      </c>
      <c r="AY110" s="122"/>
      <c r="AZ110" s="102">
        <v>0.67064255270461759</v>
      </c>
      <c r="BA110" s="121">
        <v>115.53899084394939</v>
      </c>
      <c r="BB110" s="122"/>
      <c r="BC110" s="102">
        <v>0.70606122304765484</v>
      </c>
      <c r="BD110" s="121">
        <v>4445.6017554437312</v>
      </c>
      <c r="BE110" s="122"/>
      <c r="BF110" s="102">
        <v>0.90671985350249706</v>
      </c>
      <c r="BG110" s="121">
        <v>4528.9970709428017</v>
      </c>
      <c r="BH110" s="122"/>
      <c r="BI110" s="102">
        <v>0.84143917938729074</v>
      </c>
      <c r="BJ110" s="121">
        <v>1097.501964856584</v>
      </c>
      <c r="BK110" s="122"/>
      <c r="BL110" s="102">
        <v>0.81141366327090136</v>
      </c>
      <c r="BM110" s="121">
        <v>14883.884672150749</v>
      </c>
      <c r="BN110" s="122"/>
      <c r="BO110" s="102">
        <v>0.92310388146419653</v>
      </c>
      <c r="BP110" s="121">
        <v>2166.5562797990028</v>
      </c>
      <c r="BQ110" s="122"/>
      <c r="BR110" s="102">
        <v>0.72682508587683947</v>
      </c>
      <c r="BS110" s="121">
        <v>13446.683661935251</v>
      </c>
      <c r="BT110" s="122"/>
      <c r="BU110" s="102">
        <v>0.71250805142721529</v>
      </c>
      <c r="BV110" s="121">
        <v>1296.6822050383187</v>
      </c>
      <c r="BW110" s="122"/>
      <c r="BX110" s="102">
        <v>0.51370768161678104</v>
      </c>
      <c r="BY110" s="121">
        <v>19068.891909988357</v>
      </c>
      <c r="BZ110" s="122"/>
      <c r="CA110" s="102">
        <v>0.91738655241972811</v>
      </c>
      <c r="CB110" s="121">
        <v>1368.043000528733</v>
      </c>
      <c r="CC110" s="122"/>
      <c r="CD110" s="102">
        <v>0.65466231638953554</v>
      </c>
      <c r="CE110" s="121">
        <v>5676.8245337210319</v>
      </c>
      <c r="CF110" s="122"/>
      <c r="CG110" s="102">
        <v>0.87725077199118451</v>
      </c>
      <c r="CH110" s="121">
        <v>262.28363326567467</v>
      </c>
      <c r="CI110" s="122"/>
      <c r="CJ110" s="102">
        <v>0.56130759572374589</v>
      </c>
      <c r="CK110" s="121">
        <v>11302.945477506561</v>
      </c>
      <c r="CL110" s="122"/>
      <c r="CM110" s="102">
        <v>0.78041367921724947</v>
      </c>
      <c r="CN110" s="121">
        <v>9933.8643499619029</v>
      </c>
      <c r="CO110" s="122"/>
      <c r="CP110" s="102">
        <v>0.79123191109019408</v>
      </c>
      <c r="CQ110" s="121">
        <v>18169.709023397969</v>
      </c>
      <c r="CR110" s="122"/>
      <c r="CS110" s="102">
        <v>0.72538908329504814</v>
      </c>
      <c r="CT110" s="121">
        <v>3786.8125533651755</v>
      </c>
      <c r="CU110" s="122"/>
      <c r="CV110" s="102">
        <v>0.51390102758966105</v>
      </c>
      <c r="CW110" s="121">
        <v>9688.2807845839416</v>
      </c>
      <c r="CX110" s="122"/>
      <c r="CY110" s="102">
        <v>0.86215432725803098</v>
      </c>
      <c r="CZ110" s="121">
        <v>152371.23999140511</v>
      </c>
      <c r="DA110" s="102">
        <v>0.75679209800064806</v>
      </c>
      <c r="EA110" s="273"/>
      <c r="EB110" s="273"/>
      <c r="EC110" s="273"/>
      <c r="ED110" s="273"/>
      <c r="EE110" s="273"/>
      <c r="EF110" s="273"/>
      <c r="EG110" s="273"/>
    </row>
    <row r="111" spans="2:137" ht="18.5">
      <c r="C111" s="101" t="s">
        <v>708</v>
      </c>
      <c r="D111" s="100"/>
      <c r="E111" s="119">
        <v>244.82323814827248</v>
      </c>
      <c r="F111" s="120"/>
      <c r="G111" s="96">
        <v>0.26935036671946283</v>
      </c>
      <c r="H111" s="119">
        <v>40.093650615242971</v>
      </c>
      <c r="I111" s="120"/>
      <c r="J111" s="96">
        <v>0.11441581932612634</v>
      </c>
      <c r="K111" s="119">
        <v>535.38690776056819</v>
      </c>
      <c r="L111" s="120"/>
      <c r="M111" s="96">
        <v>0.27321684969520615</v>
      </c>
      <c r="N111" s="119">
        <v>27.668822010276916</v>
      </c>
      <c r="O111" s="120"/>
      <c r="P111" s="96">
        <v>0.19172968166701582</v>
      </c>
      <c r="Q111" s="119">
        <v>386.05038636331659</v>
      </c>
      <c r="R111" s="120"/>
      <c r="S111" s="96">
        <v>0.24209648427279307</v>
      </c>
      <c r="T111" s="119">
        <v>1567.3406083443513</v>
      </c>
      <c r="U111" s="120"/>
      <c r="V111" s="96">
        <v>0.27001853485547544</v>
      </c>
      <c r="W111" s="119">
        <v>275.52337782261344</v>
      </c>
      <c r="X111" s="120"/>
      <c r="Y111" s="96">
        <v>0.14240601583874915</v>
      </c>
      <c r="Z111" s="119">
        <v>37.40702922759796</v>
      </c>
      <c r="AA111" s="120"/>
      <c r="AB111" s="96">
        <v>0.16322022988560508</v>
      </c>
      <c r="AC111" s="119">
        <v>450.1480378189263</v>
      </c>
      <c r="AD111" s="120"/>
      <c r="AE111" s="96">
        <v>0.14631365524189821</v>
      </c>
      <c r="AF111" s="119">
        <v>8136.3438027309039</v>
      </c>
      <c r="AG111" s="120"/>
      <c r="AH111" s="96">
        <v>0.4819964148872628</v>
      </c>
      <c r="AI111" s="119">
        <v>175.21026842763609</v>
      </c>
      <c r="AJ111" s="120"/>
      <c r="AK111" s="96">
        <v>0.43086826618685198</v>
      </c>
      <c r="AL111" s="119">
        <v>672.50463848435993</v>
      </c>
      <c r="AM111" s="120"/>
      <c r="AN111" s="96">
        <v>0.40530030252762145</v>
      </c>
      <c r="AO111" s="119">
        <v>244.60218063766251</v>
      </c>
      <c r="AP111" s="120"/>
      <c r="AQ111" s="96">
        <v>0.21826575706496659</v>
      </c>
      <c r="AR111" s="119">
        <v>2694.3241486629599</v>
      </c>
      <c r="AS111" s="120"/>
      <c r="AT111" s="96">
        <v>0.35198506574451494</v>
      </c>
      <c r="AU111" s="119">
        <v>1342.9487901105135</v>
      </c>
      <c r="AV111" s="120"/>
      <c r="AW111" s="96">
        <v>0.43538806419155524</v>
      </c>
      <c r="AX111" s="119">
        <v>566.4002708755761</v>
      </c>
      <c r="AY111" s="120"/>
      <c r="AZ111" s="96">
        <v>0.32935744729538247</v>
      </c>
      <c r="BA111" s="119">
        <v>48.099780232069918</v>
      </c>
      <c r="BB111" s="120"/>
      <c r="BC111" s="96">
        <v>0.29393877695234522</v>
      </c>
      <c r="BD111" s="119">
        <v>457.3478582337064</v>
      </c>
      <c r="BE111" s="120"/>
      <c r="BF111" s="96">
        <v>9.3280146497502853E-2</v>
      </c>
      <c r="BG111" s="119">
        <v>853.44432457276457</v>
      </c>
      <c r="BH111" s="120"/>
      <c r="BI111" s="96">
        <v>0.15856082061270935</v>
      </c>
      <c r="BJ111" s="119">
        <v>255.07812411114165</v>
      </c>
      <c r="BK111" s="120"/>
      <c r="BL111" s="96">
        <v>0.18858633672909858</v>
      </c>
      <c r="BM111" s="119">
        <v>1239.8528302226871</v>
      </c>
      <c r="BN111" s="120"/>
      <c r="BO111" s="96">
        <v>7.6896118535803443E-2</v>
      </c>
      <c r="BP111" s="119">
        <v>814.29333849021236</v>
      </c>
      <c r="BQ111" s="120"/>
      <c r="BR111" s="96">
        <v>0.27317491412316058</v>
      </c>
      <c r="BS111" s="119">
        <v>5425.6415489874616</v>
      </c>
      <c r="BT111" s="120"/>
      <c r="BU111" s="96">
        <v>0.28749194857278476</v>
      </c>
      <c r="BV111" s="119">
        <v>1227.4813444676938</v>
      </c>
      <c r="BW111" s="120"/>
      <c r="BX111" s="96">
        <v>0.4862923183832189</v>
      </c>
      <c r="BY111" s="119">
        <v>1717.2116792692339</v>
      </c>
      <c r="BZ111" s="120"/>
      <c r="CA111" s="96">
        <v>8.261344758027192E-2</v>
      </c>
      <c r="CB111" s="119">
        <v>721.64960324521553</v>
      </c>
      <c r="CC111" s="120"/>
      <c r="CD111" s="96">
        <v>0.34533768361046446</v>
      </c>
      <c r="CE111" s="119">
        <v>794.32911466592964</v>
      </c>
      <c r="CF111" s="120"/>
      <c r="CG111" s="96">
        <v>0.12274922800881553</v>
      </c>
      <c r="CH111" s="119">
        <v>204.98891972283081</v>
      </c>
      <c r="CI111" s="120"/>
      <c r="CJ111" s="96">
        <v>0.43869240427625411</v>
      </c>
      <c r="CK111" s="119">
        <v>3180.3289428538715</v>
      </c>
      <c r="CL111" s="120"/>
      <c r="CM111" s="96">
        <v>0.21958632078275056</v>
      </c>
      <c r="CN111" s="119">
        <v>2621.0695584475643</v>
      </c>
      <c r="CO111" s="120"/>
      <c r="CP111" s="96">
        <v>0.20876808890980586</v>
      </c>
      <c r="CQ111" s="119">
        <v>6878.5160489492173</v>
      </c>
      <c r="CR111" s="120"/>
      <c r="CS111" s="96">
        <v>0.27461091670495175</v>
      </c>
      <c r="CT111" s="119">
        <v>3581.945923585884</v>
      </c>
      <c r="CU111" s="120"/>
      <c r="CV111" s="96">
        <v>0.48609897241033889</v>
      </c>
      <c r="CW111" s="119">
        <v>1549.0122130586626</v>
      </c>
      <c r="CX111" s="120"/>
      <c r="CY111" s="96">
        <v>0.13784567274196904</v>
      </c>
      <c r="CZ111" s="119">
        <v>48967.067311156919</v>
      </c>
      <c r="DA111" s="96">
        <v>0.24320790199935199</v>
      </c>
      <c r="DM111" s="246" t="s">
        <v>740</v>
      </c>
    </row>
    <row r="112" spans="2:137">
      <c r="C112" s="94" t="s">
        <v>709</v>
      </c>
      <c r="D112" s="92"/>
      <c r="E112" s="117">
        <v>0.55719958390680047</v>
      </c>
      <c r="F112" s="118"/>
      <c r="G112" s="88">
        <v>6.130215146093876E-4</v>
      </c>
      <c r="H112" s="117">
        <v>0.26677732485825717</v>
      </c>
      <c r="I112" s="118"/>
      <c r="J112" s="88">
        <v>7.6130623509960689E-4</v>
      </c>
      <c r="K112" s="117">
        <v>90.568100482607719</v>
      </c>
      <c r="L112" s="118"/>
      <c r="M112" s="88">
        <v>4.6218409038502516E-2</v>
      </c>
      <c r="N112" s="117">
        <v>7.0971496623506871</v>
      </c>
      <c r="O112" s="118"/>
      <c r="P112" s="88">
        <v>4.9179334234043429E-2</v>
      </c>
      <c r="Q112" s="117">
        <v>123.14776085352399</v>
      </c>
      <c r="R112" s="118"/>
      <c r="S112" s="88">
        <v>7.7227328353576319E-2</v>
      </c>
      <c r="T112" s="117">
        <v>207.74978089762541</v>
      </c>
      <c r="U112" s="118"/>
      <c r="V112" s="88">
        <v>3.5790747177653848E-2</v>
      </c>
      <c r="W112" s="117">
        <v>74.546462185637026</v>
      </c>
      <c r="X112" s="118"/>
      <c r="Y112" s="88">
        <v>3.8529814633606926E-2</v>
      </c>
      <c r="Z112" s="117">
        <v>0</v>
      </c>
      <c r="AA112" s="118"/>
      <c r="AB112" s="88">
        <v>0</v>
      </c>
      <c r="AC112" s="117">
        <v>-49.984616656899163</v>
      </c>
      <c r="AD112" s="118"/>
      <c r="AE112" s="88">
        <v>-1.6246726308907829E-2</v>
      </c>
      <c r="AF112" s="117">
        <v>1416.1735305999407</v>
      </c>
      <c r="AG112" s="118"/>
      <c r="AH112" s="88">
        <v>8.3894016914366654E-2</v>
      </c>
      <c r="AI112" s="117">
        <v>52.4058701991395</v>
      </c>
      <c r="AJ112" s="118"/>
      <c r="AK112" s="88">
        <v>0.12887387613381956</v>
      </c>
      <c r="AL112" s="117">
        <v>117.80048091257265</v>
      </c>
      <c r="AM112" s="118"/>
      <c r="AN112" s="88">
        <v>7.0995154262977408E-2</v>
      </c>
      <c r="AO112" s="117">
        <v>43.244518048491742</v>
      </c>
      <c r="AP112" s="118"/>
      <c r="AQ112" s="88">
        <v>3.8588361911399603E-2</v>
      </c>
      <c r="AR112" s="117">
        <v>0</v>
      </c>
      <c r="AS112" s="118"/>
      <c r="AT112" s="88">
        <v>0</v>
      </c>
      <c r="AU112" s="117">
        <v>0</v>
      </c>
      <c r="AV112" s="118"/>
      <c r="AW112" s="88">
        <v>0</v>
      </c>
      <c r="AX112" s="117">
        <v>0</v>
      </c>
      <c r="AY112" s="118"/>
      <c r="AZ112" s="88">
        <v>0</v>
      </c>
      <c r="BA112" s="117">
        <v>16.436172604225238</v>
      </c>
      <c r="BB112" s="118"/>
      <c r="BC112" s="88">
        <v>0.10044179931288852</v>
      </c>
      <c r="BD112" s="117">
        <v>0</v>
      </c>
      <c r="BE112" s="118"/>
      <c r="BF112" s="88">
        <v>0</v>
      </c>
      <c r="BG112" s="117">
        <v>329.00936963953683</v>
      </c>
      <c r="BH112" s="118"/>
      <c r="BI112" s="88">
        <v>6.1126419307352652E-2</v>
      </c>
      <c r="BJ112" s="117">
        <v>127.34246580314117</v>
      </c>
      <c r="BK112" s="118"/>
      <c r="BL112" s="88">
        <v>9.4147819298691246E-2</v>
      </c>
      <c r="BM112" s="117">
        <v>48.485152041951814</v>
      </c>
      <c r="BN112" s="118"/>
      <c r="BO112" s="88">
        <v>3.0070665709370876E-3</v>
      </c>
      <c r="BP112" s="117">
        <v>0</v>
      </c>
      <c r="BQ112" s="118"/>
      <c r="BR112" s="88">
        <v>0</v>
      </c>
      <c r="BS112" s="117">
        <v>76.263894035427768</v>
      </c>
      <c r="BT112" s="118"/>
      <c r="BU112" s="88">
        <v>4.0410438662475262E-3</v>
      </c>
      <c r="BV112" s="117">
        <v>0</v>
      </c>
      <c r="BW112" s="118"/>
      <c r="BX112" s="88">
        <v>0</v>
      </c>
      <c r="BY112" s="117">
        <v>52.419776078366425</v>
      </c>
      <c r="BZ112" s="118"/>
      <c r="CA112" s="88">
        <v>2.5218663927691265E-3</v>
      </c>
      <c r="CB112" s="117">
        <v>0</v>
      </c>
      <c r="CC112" s="118"/>
      <c r="CD112" s="88">
        <v>0</v>
      </c>
      <c r="CE112" s="117">
        <v>49.143099121132735</v>
      </c>
      <c r="CF112" s="118"/>
      <c r="CG112" s="88">
        <v>7.5941789967206913E-3</v>
      </c>
      <c r="CH112" s="117">
        <v>0</v>
      </c>
      <c r="CI112" s="118"/>
      <c r="CJ112" s="88">
        <v>0</v>
      </c>
      <c r="CK112" s="117">
        <v>0</v>
      </c>
      <c r="CL112" s="118"/>
      <c r="CM112" s="88">
        <v>0</v>
      </c>
      <c r="CN112" s="117">
        <v>0</v>
      </c>
      <c r="CO112" s="118"/>
      <c r="CP112" s="88">
        <v>0</v>
      </c>
      <c r="CQ112" s="117">
        <v>0</v>
      </c>
      <c r="CR112" s="118"/>
      <c r="CS112" s="88">
        <v>0</v>
      </c>
      <c r="CT112" s="117">
        <v>2275.9738673704355</v>
      </c>
      <c r="CU112" s="118"/>
      <c r="CV112" s="88">
        <v>0.30886802362833798</v>
      </c>
      <c r="CW112" s="117">
        <v>504.58759245490165</v>
      </c>
      <c r="CX112" s="118"/>
      <c r="CY112" s="88">
        <v>4.4902948829469491E-2</v>
      </c>
      <c r="CZ112" s="117">
        <v>5563.2344032428746</v>
      </c>
      <c r="DA112" s="88">
        <v>2.7631276321811424E-2</v>
      </c>
      <c r="DM112" s="235" t="s">
        <v>741</v>
      </c>
      <c r="DN112" s="236"/>
      <c r="DO112" s="236"/>
      <c r="DP112" s="236"/>
      <c r="DQ112" s="236"/>
      <c r="DR112" s="236"/>
      <c r="DS112" s="236"/>
      <c r="DT112" s="236"/>
      <c r="DU112" s="236"/>
      <c r="DV112" s="236"/>
      <c r="DW112" s="236"/>
      <c r="DX112" s="236"/>
      <c r="DY112" s="236"/>
      <c r="DZ112" s="236"/>
      <c r="EA112" s="236"/>
      <c r="EB112" s="236"/>
      <c r="EC112" s="236"/>
      <c r="ED112" s="237"/>
    </row>
    <row r="113" spans="1:137">
      <c r="C113" s="94" t="s">
        <v>710</v>
      </c>
      <c r="D113" s="92"/>
      <c r="E113" s="117">
        <v>0.12986545355861046</v>
      </c>
      <c r="F113" s="118"/>
      <c r="G113" s="88">
        <v>1.42875765408415E-4</v>
      </c>
      <c r="H113" s="117">
        <v>0</v>
      </c>
      <c r="I113" s="118"/>
      <c r="J113" s="88">
        <v>0</v>
      </c>
      <c r="K113" s="117">
        <v>1.8486553745963326</v>
      </c>
      <c r="L113" s="118"/>
      <c r="M113" s="88">
        <v>9.4339960558990931E-4</v>
      </c>
      <c r="N113" s="117">
        <v>0</v>
      </c>
      <c r="O113" s="118"/>
      <c r="P113" s="88">
        <v>0</v>
      </c>
      <c r="Q113" s="117">
        <v>3.2002159862295168</v>
      </c>
      <c r="R113" s="118"/>
      <c r="S113" s="88">
        <v>2.0068909824911257E-3</v>
      </c>
      <c r="T113" s="117">
        <v>9.7816298899126473</v>
      </c>
      <c r="U113" s="118"/>
      <c r="V113" s="88">
        <v>1.6851610666572172E-3</v>
      </c>
      <c r="W113" s="117">
        <v>0</v>
      </c>
      <c r="X113" s="118"/>
      <c r="Y113" s="88">
        <v>0</v>
      </c>
      <c r="Z113" s="117">
        <v>0</v>
      </c>
      <c r="AA113" s="118"/>
      <c r="AB113" s="88">
        <v>0</v>
      </c>
      <c r="AC113" s="117">
        <v>-4.9921345741173155</v>
      </c>
      <c r="AD113" s="118"/>
      <c r="AE113" s="88">
        <v>-1.6226161076645066E-3</v>
      </c>
      <c r="AF113" s="117">
        <v>558.62416106544879</v>
      </c>
      <c r="AG113" s="118"/>
      <c r="AH113" s="88">
        <v>3.3092854656974764E-2</v>
      </c>
      <c r="AI113" s="117">
        <v>1.7259272327369835</v>
      </c>
      <c r="AJ113" s="118"/>
      <c r="AK113" s="88">
        <v>4.2443133099883956E-3</v>
      </c>
      <c r="AL113" s="117">
        <v>47.62877826949444</v>
      </c>
      <c r="AM113" s="118"/>
      <c r="AN113" s="88">
        <v>2.8704572633361902E-2</v>
      </c>
      <c r="AO113" s="117">
        <v>1.4833402225508738</v>
      </c>
      <c r="AP113" s="118"/>
      <c r="AQ113" s="88">
        <v>1.3236283332223545E-3</v>
      </c>
      <c r="AR113" s="117">
        <v>0</v>
      </c>
      <c r="AS113" s="118"/>
      <c r="AT113" s="88">
        <v>0</v>
      </c>
      <c r="AU113" s="117">
        <v>0</v>
      </c>
      <c r="AV113" s="118"/>
      <c r="AW113" s="88">
        <v>0</v>
      </c>
      <c r="AX113" s="117">
        <v>0</v>
      </c>
      <c r="AY113" s="118"/>
      <c r="AZ113" s="88">
        <v>0</v>
      </c>
      <c r="BA113" s="117">
        <v>0</v>
      </c>
      <c r="BB113" s="118"/>
      <c r="BC113" s="88">
        <v>0</v>
      </c>
      <c r="BD113" s="117">
        <v>-11.701587245070815</v>
      </c>
      <c r="BE113" s="118"/>
      <c r="BF113" s="88">
        <v>-2.3866423616566777E-3</v>
      </c>
      <c r="BG113" s="117">
        <v>34.866148602550666</v>
      </c>
      <c r="BH113" s="118"/>
      <c r="BI113" s="88">
        <v>6.4777572184250331E-3</v>
      </c>
      <c r="BJ113" s="117">
        <v>5.0001748268134172</v>
      </c>
      <c r="BK113" s="118"/>
      <c r="BL113" s="88">
        <v>3.6967680269709541E-3</v>
      </c>
      <c r="BM113" s="117">
        <v>0</v>
      </c>
      <c r="BN113" s="118"/>
      <c r="BO113" s="88">
        <v>0</v>
      </c>
      <c r="BP113" s="117">
        <v>0</v>
      </c>
      <c r="BQ113" s="118"/>
      <c r="BR113" s="88">
        <v>0</v>
      </c>
      <c r="BS113" s="117">
        <v>0</v>
      </c>
      <c r="BT113" s="118"/>
      <c r="BU113" s="88">
        <v>0</v>
      </c>
      <c r="BV113" s="117">
        <v>0</v>
      </c>
      <c r="BW113" s="118"/>
      <c r="BX113" s="88">
        <v>0</v>
      </c>
      <c r="BY113" s="117">
        <v>0</v>
      </c>
      <c r="BZ113" s="118"/>
      <c r="CA113" s="88">
        <v>0</v>
      </c>
      <c r="CB113" s="117">
        <v>0</v>
      </c>
      <c r="CC113" s="118"/>
      <c r="CD113" s="88">
        <v>0</v>
      </c>
      <c r="CE113" s="117">
        <v>0</v>
      </c>
      <c r="CF113" s="118"/>
      <c r="CG113" s="88">
        <v>0</v>
      </c>
      <c r="CH113" s="117">
        <v>5.6896545055049552</v>
      </c>
      <c r="CI113" s="118"/>
      <c r="CJ113" s="88">
        <v>1.2176307957991524E-2</v>
      </c>
      <c r="CK113" s="117">
        <v>136.75205918054561</v>
      </c>
      <c r="CL113" s="118"/>
      <c r="CM113" s="88">
        <v>9.4420678094934828E-3</v>
      </c>
      <c r="CN113" s="117">
        <v>112.05108210534941</v>
      </c>
      <c r="CO113" s="118"/>
      <c r="CP113" s="88">
        <v>8.9248643539490118E-3</v>
      </c>
      <c r="CQ113" s="117">
        <v>355.19675917355903</v>
      </c>
      <c r="CR113" s="118"/>
      <c r="CS113" s="88">
        <v>1.4180516110328719E-2</v>
      </c>
      <c r="CT113" s="117">
        <v>28.945473003037989</v>
      </c>
      <c r="CU113" s="118"/>
      <c r="CV113" s="88">
        <v>3.9281343110345278E-3</v>
      </c>
      <c r="CW113" s="117">
        <v>279.33912761104614</v>
      </c>
      <c r="CX113" s="118"/>
      <c r="CY113" s="88">
        <v>2.485822232005936E-2</v>
      </c>
      <c r="CZ113" s="117">
        <v>1565.569330683747</v>
      </c>
      <c r="DA113" s="88">
        <v>7.7758145067301117E-3</v>
      </c>
      <c r="DM113" s="238" t="s">
        <v>742</v>
      </c>
      <c r="DN113" s="239"/>
      <c r="DO113" s="239"/>
      <c r="DP113" s="239"/>
      <c r="DQ113" s="239"/>
      <c r="DR113" s="239"/>
      <c r="DS113" s="239"/>
      <c r="DT113" s="239"/>
      <c r="DU113" s="239"/>
      <c r="DV113" s="239"/>
      <c r="DW113" s="239"/>
      <c r="DX113" s="239"/>
      <c r="DY113" s="239"/>
      <c r="DZ113" s="239"/>
      <c r="EA113" s="239"/>
      <c r="EB113" s="239"/>
      <c r="EC113" s="239"/>
      <c r="ED113" s="240"/>
    </row>
    <row r="114" spans="1:137">
      <c r="C114" s="94" t="s">
        <v>711</v>
      </c>
      <c r="D114" s="92"/>
      <c r="E114" s="117">
        <v>0</v>
      </c>
      <c r="F114" s="118"/>
      <c r="G114" s="88">
        <v>0</v>
      </c>
      <c r="H114" s="117">
        <v>17.546727874920869</v>
      </c>
      <c r="I114" s="118"/>
      <c r="J114" s="88">
        <v>5.0073346165649089E-2</v>
      </c>
      <c r="K114" s="117">
        <v>0</v>
      </c>
      <c r="L114" s="118"/>
      <c r="M114" s="88">
        <v>0</v>
      </c>
      <c r="N114" s="117">
        <v>12.460001281067321</v>
      </c>
      <c r="O114" s="118"/>
      <c r="P114" s="88">
        <v>8.6340939209566925E-2</v>
      </c>
      <c r="Q114" s="117">
        <v>0</v>
      </c>
      <c r="R114" s="118"/>
      <c r="S114" s="88">
        <v>0</v>
      </c>
      <c r="T114" s="117">
        <v>0</v>
      </c>
      <c r="U114" s="118"/>
      <c r="V114" s="88">
        <v>0</v>
      </c>
      <c r="W114" s="117">
        <v>72.489363579480681</v>
      </c>
      <c r="X114" s="118"/>
      <c r="Y114" s="88">
        <v>3.7466590093441873E-2</v>
      </c>
      <c r="Z114" s="117">
        <v>5.7138535107416502</v>
      </c>
      <c r="AA114" s="118"/>
      <c r="AB114" s="88">
        <v>2.4931583790884494E-2</v>
      </c>
      <c r="AC114" s="117">
        <v>11.613681798752687</v>
      </c>
      <c r="AD114" s="118"/>
      <c r="AE114" s="88">
        <v>3.7748475879735691E-3</v>
      </c>
      <c r="AF114" s="117">
        <v>0</v>
      </c>
      <c r="AG114" s="118"/>
      <c r="AH114" s="88">
        <v>0</v>
      </c>
      <c r="AI114" s="117">
        <v>0</v>
      </c>
      <c r="AJ114" s="118"/>
      <c r="AK114" s="88">
        <v>0</v>
      </c>
      <c r="AL114" s="117">
        <v>0</v>
      </c>
      <c r="AM114" s="118"/>
      <c r="AN114" s="88">
        <v>0</v>
      </c>
      <c r="AO114" s="117">
        <v>24.584098709042152</v>
      </c>
      <c r="AP114" s="118"/>
      <c r="AQ114" s="88">
        <v>2.1937118068614415E-2</v>
      </c>
      <c r="AR114" s="117">
        <v>344.32970238911776</v>
      </c>
      <c r="AS114" s="118"/>
      <c r="AT114" s="88">
        <v>4.4983048158242958E-2</v>
      </c>
      <c r="AU114" s="117">
        <v>631.43380847615367</v>
      </c>
      <c r="AV114" s="118"/>
      <c r="AW114" s="88">
        <v>0.20471275268427044</v>
      </c>
      <c r="AX114" s="117">
        <v>97.327117565935907</v>
      </c>
      <c r="AY114" s="118"/>
      <c r="AZ114" s="88">
        <v>5.6594978220227576E-2</v>
      </c>
      <c r="BA114" s="117">
        <v>0</v>
      </c>
      <c r="BB114" s="118"/>
      <c r="BC114" s="88">
        <v>0</v>
      </c>
      <c r="BD114" s="117">
        <v>-11.660721299331826</v>
      </c>
      <c r="BE114" s="118"/>
      <c r="BF114" s="88">
        <v>-2.3783073900663131E-3</v>
      </c>
      <c r="BG114" s="117">
        <v>-218.28567211847138</v>
      </c>
      <c r="BH114" s="118"/>
      <c r="BI114" s="88">
        <v>-4.0555141445727257E-2</v>
      </c>
      <c r="BJ114" s="117">
        <v>55.356665689096893</v>
      </c>
      <c r="BK114" s="118"/>
      <c r="BL114" s="88">
        <v>4.0926719342249444E-2</v>
      </c>
      <c r="BM114" s="117">
        <v>0</v>
      </c>
      <c r="BN114" s="118"/>
      <c r="BO114" s="88">
        <v>0</v>
      </c>
      <c r="BP114" s="117">
        <v>437.27565689604046</v>
      </c>
      <c r="BQ114" s="118"/>
      <c r="BR114" s="88">
        <v>0.14669497388030062</v>
      </c>
      <c r="BS114" s="117">
        <v>3662.3542179210363</v>
      </c>
      <c r="BT114" s="118"/>
      <c r="BU114" s="88">
        <v>0.19405951185079093</v>
      </c>
      <c r="BV114" s="117">
        <v>1004.2620804871514</v>
      </c>
      <c r="BW114" s="118"/>
      <c r="BX114" s="88">
        <v>0.39785935451119592</v>
      </c>
      <c r="BY114" s="117">
        <v>583.48889595283072</v>
      </c>
      <c r="BZ114" s="118"/>
      <c r="CA114" s="88">
        <v>2.8071104978731179E-2</v>
      </c>
      <c r="CB114" s="117">
        <v>485.63583194111169</v>
      </c>
      <c r="CC114" s="118"/>
      <c r="CD114" s="88">
        <v>0.23239582274639906</v>
      </c>
      <c r="CE114" s="117">
        <v>195.76218579527784</v>
      </c>
      <c r="CF114" s="118"/>
      <c r="CG114" s="88">
        <v>3.0251512548164376E-2</v>
      </c>
      <c r="CH114" s="117">
        <v>147.34232173499825</v>
      </c>
      <c r="CI114" s="118"/>
      <c r="CJ114" s="88">
        <v>0.31532415245160517</v>
      </c>
      <c r="CK114" s="117">
        <v>869.93906017284939</v>
      </c>
      <c r="CL114" s="118"/>
      <c r="CM114" s="88">
        <v>6.0065081619243392E-2</v>
      </c>
      <c r="CN114" s="117">
        <v>911.47192997923742</v>
      </c>
      <c r="CO114" s="118"/>
      <c r="CP114" s="88">
        <v>7.2598703954046384E-2</v>
      </c>
      <c r="CQ114" s="117">
        <v>3391.8353623045768</v>
      </c>
      <c r="CR114" s="118"/>
      <c r="CS114" s="88">
        <v>0.13541220395887871</v>
      </c>
      <c r="CT114" s="117">
        <v>544.71982567530802</v>
      </c>
      <c r="CU114" s="118"/>
      <c r="CV114" s="88">
        <v>7.3922876883419641E-2</v>
      </c>
      <c r="CW114" s="117">
        <v>157.95236326650792</v>
      </c>
      <c r="CX114" s="118"/>
      <c r="CY114" s="88">
        <v>1.4056086577046953E-2</v>
      </c>
      <c r="CZ114" s="117">
        <v>13434.948359583434</v>
      </c>
      <c r="DA114" s="88">
        <v>6.6728227427649944E-2</v>
      </c>
    </row>
    <row r="115" spans="1:137">
      <c r="C115" s="94" t="s">
        <v>712</v>
      </c>
      <c r="D115" s="92"/>
      <c r="E115" s="117">
        <v>52.953034609146982</v>
      </c>
      <c r="F115" s="118"/>
      <c r="G115" s="88">
        <v>5.8258028930424012E-2</v>
      </c>
      <c r="H115" s="117">
        <v>3.5149653120333988</v>
      </c>
      <c r="I115" s="118"/>
      <c r="J115" s="88">
        <v>1.003070635644031E-2</v>
      </c>
      <c r="K115" s="117">
        <v>88.372080397380302</v>
      </c>
      <c r="L115" s="118"/>
      <c r="M115" s="88">
        <v>4.5097743439743508E-2</v>
      </c>
      <c r="N115" s="117">
        <v>1.1953838279744944</v>
      </c>
      <c r="O115" s="118"/>
      <c r="P115" s="88">
        <v>8.2833508677138939E-3</v>
      </c>
      <c r="Q115" s="117">
        <v>54.656366302645672</v>
      </c>
      <c r="R115" s="118"/>
      <c r="S115" s="88">
        <v>3.4275614252445213E-2</v>
      </c>
      <c r="T115" s="117">
        <v>193.17451319820111</v>
      </c>
      <c r="U115" s="118"/>
      <c r="V115" s="88">
        <v>3.3279747074439384E-2</v>
      </c>
      <c r="W115" s="117">
        <v>18.4372474932937</v>
      </c>
      <c r="X115" s="118"/>
      <c r="Y115" s="88">
        <v>9.5294090080563325E-3</v>
      </c>
      <c r="Z115" s="117">
        <v>7.1246507832914094</v>
      </c>
      <c r="AA115" s="118"/>
      <c r="AB115" s="88">
        <v>3.108739621176684E-2</v>
      </c>
      <c r="AC115" s="117">
        <v>112.5142019582008</v>
      </c>
      <c r="AD115" s="118"/>
      <c r="AE115" s="88">
        <v>3.6571000586592683E-2</v>
      </c>
      <c r="AF115" s="117">
        <v>901.00257476167246</v>
      </c>
      <c r="AG115" s="118"/>
      <c r="AH115" s="88">
        <v>5.3375326973468869E-2</v>
      </c>
      <c r="AI115" s="117">
        <v>19.539172380754405</v>
      </c>
      <c r="AJ115" s="118"/>
      <c r="AK115" s="88">
        <v>4.8049748464935108E-2</v>
      </c>
      <c r="AL115" s="117">
        <v>87.865751905057294</v>
      </c>
      <c r="AM115" s="118"/>
      <c r="AN115" s="88">
        <v>5.29543051319264E-2</v>
      </c>
      <c r="AO115" s="117">
        <v>137.39891153576508</v>
      </c>
      <c r="AP115" s="118"/>
      <c r="AQ115" s="88">
        <v>0.12260511074789053</v>
      </c>
      <c r="AR115" s="117">
        <v>537.42451899814068</v>
      </c>
      <c r="AS115" s="118"/>
      <c r="AT115" s="88">
        <v>7.0208851724892468E-2</v>
      </c>
      <c r="AU115" s="117">
        <v>233.67306050309045</v>
      </c>
      <c r="AV115" s="118"/>
      <c r="AW115" s="88">
        <v>7.5757513775178642E-2</v>
      </c>
      <c r="AX115" s="117">
        <v>154.56224602302319</v>
      </c>
      <c r="AY115" s="118"/>
      <c r="AZ115" s="88">
        <v>8.9876769867517622E-2</v>
      </c>
      <c r="BA115" s="117">
        <v>16.071275803953984</v>
      </c>
      <c r="BB115" s="118"/>
      <c r="BC115" s="88">
        <v>9.8211907228806933E-2</v>
      </c>
      <c r="BD115" s="117">
        <v>112.23669529818733</v>
      </c>
      <c r="BE115" s="118"/>
      <c r="BF115" s="88">
        <v>2.289166810629421E-2</v>
      </c>
      <c r="BG115" s="117">
        <v>139.19990509170606</v>
      </c>
      <c r="BH115" s="118"/>
      <c r="BI115" s="88">
        <v>2.5861852431441582E-2</v>
      </c>
      <c r="BJ115" s="117">
        <v>29.634237472405157</v>
      </c>
      <c r="BK115" s="118"/>
      <c r="BL115" s="88">
        <v>2.1909414247715035E-2</v>
      </c>
      <c r="BM115" s="117">
        <v>239.5979097576475</v>
      </c>
      <c r="BN115" s="118"/>
      <c r="BO115" s="88">
        <v>1.4859948552398496E-2</v>
      </c>
      <c r="BP115" s="117">
        <v>123.40196807239414</v>
      </c>
      <c r="BQ115" s="118"/>
      <c r="BR115" s="88">
        <v>4.1398253476207784E-2</v>
      </c>
      <c r="BS115" s="117">
        <v>287.66879981709923</v>
      </c>
      <c r="BT115" s="118"/>
      <c r="BU115" s="88">
        <v>1.5242891196608118E-2</v>
      </c>
      <c r="BV115" s="117">
        <v>73.771094881865963</v>
      </c>
      <c r="BW115" s="118"/>
      <c r="BX115" s="88">
        <v>2.9225956811040718E-2</v>
      </c>
      <c r="BY115" s="117">
        <v>225.78910671217736</v>
      </c>
      <c r="BZ115" s="118"/>
      <c r="CA115" s="88">
        <v>1.0862502716904905E-2</v>
      </c>
      <c r="CB115" s="117">
        <v>77.824307328893127</v>
      </c>
      <c r="CC115" s="118"/>
      <c r="CD115" s="88">
        <v>3.7241988217953097E-2</v>
      </c>
      <c r="CE115" s="117">
        <v>111.98434034121466</v>
      </c>
      <c r="CF115" s="118"/>
      <c r="CG115" s="88">
        <v>1.7305158620229726E-2</v>
      </c>
      <c r="CH115" s="117">
        <v>13.057833284152242</v>
      </c>
      <c r="CI115" s="118"/>
      <c r="CJ115" s="88">
        <v>2.7944789824780172E-2</v>
      </c>
      <c r="CK115" s="117">
        <v>388.64677714421703</v>
      </c>
      <c r="CL115" s="118"/>
      <c r="CM115" s="88">
        <v>2.6834178920055643E-2</v>
      </c>
      <c r="CN115" s="117">
        <v>399.17046117000723</v>
      </c>
      <c r="CO115" s="118"/>
      <c r="CP115" s="88">
        <v>3.1793911786555669E-2</v>
      </c>
      <c r="CQ115" s="117">
        <v>1033.6002919102041</v>
      </c>
      <c r="CR115" s="118"/>
      <c r="CS115" s="88">
        <v>4.126441250527093E-2</v>
      </c>
      <c r="CT115" s="117">
        <v>198.16078801312995</v>
      </c>
      <c r="CU115" s="118"/>
      <c r="CV115" s="88">
        <v>2.6892018327505571E-2</v>
      </c>
      <c r="CW115" s="117">
        <v>175.27872726539539</v>
      </c>
      <c r="CX115" s="118"/>
      <c r="CY115" s="88">
        <v>1.5597949372875295E-2</v>
      </c>
      <c r="CZ115" s="117">
        <v>6248.5031993543216</v>
      </c>
      <c r="DA115" s="88">
        <v>3.1034845196966695E-2</v>
      </c>
    </row>
    <row r="116" spans="1:137">
      <c r="C116" s="93" t="s">
        <v>713</v>
      </c>
      <c r="D116" s="92"/>
      <c r="E116" s="117">
        <v>2.8691402241770767</v>
      </c>
      <c r="F116" s="118"/>
      <c r="G116" s="88">
        <v>3.1565793239105165E-3</v>
      </c>
      <c r="H116" s="117">
        <v>1.3705458348286121</v>
      </c>
      <c r="I116" s="118"/>
      <c r="J116" s="88">
        <v>3.9111460844702423E-3</v>
      </c>
      <c r="K116" s="117">
        <v>26.420419374461716</v>
      </c>
      <c r="L116" s="118"/>
      <c r="M116" s="88">
        <v>1.3482779732717755E-2</v>
      </c>
      <c r="N116" s="117">
        <v>0.51204698140488292</v>
      </c>
      <c r="O116" s="118"/>
      <c r="P116" s="88">
        <v>3.5482032703398063E-3</v>
      </c>
      <c r="Q116" s="117">
        <v>64.942201213865815</v>
      </c>
      <c r="R116" s="118"/>
      <c r="S116" s="88">
        <v>4.0725975546665572E-2</v>
      </c>
      <c r="T116" s="117">
        <v>153.12418792703639</v>
      </c>
      <c r="U116" s="118"/>
      <c r="V116" s="88">
        <v>2.6379951272154419E-2</v>
      </c>
      <c r="W116" s="117">
        <v>8.8870852469392183</v>
      </c>
      <c r="X116" s="118"/>
      <c r="Y116" s="88">
        <v>4.593346715031703E-3</v>
      </c>
      <c r="Z116" s="117">
        <v>0.41200136707490237</v>
      </c>
      <c r="AA116" s="118"/>
      <c r="AB116" s="88">
        <v>1.7977091267524668E-3</v>
      </c>
      <c r="AC116" s="117">
        <v>12.854420527622544</v>
      </c>
      <c r="AD116" s="118"/>
      <c r="AE116" s="88">
        <v>4.1781305157426764E-3</v>
      </c>
      <c r="AF116" s="117">
        <v>795.3990242226804</v>
      </c>
      <c r="AG116" s="118"/>
      <c r="AH116" s="88">
        <v>4.7119380323073438E-2</v>
      </c>
      <c r="AI116" s="117">
        <v>9.9966628061852312</v>
      </c>
      <c r="AJ116" s="118"/>
      <c r="AK116" s="88">
        <v>2.4583289607449939E-2</v>
      </c>
      <c r="AL116" s="117">
        <v>22.654639526641553</v>
      </c>
      <c r="AM116" s="118"/>
      <c r="AN116" s="88">
        <v>1.3653336688495676E-2</v>
      </c>
      <c r="AO116" s="117">
        <v>0.29643628536118444</v>
      </c>
      <c r="AP116" s="118"/>
      <c r="AQ116" s="88">
        <v>2.6451886110422909E-4</v>
      </c>
      <c r="AR116" s="117">
        <v>66.923206232086343</v>
      </c>
      <c r="AS116" s="118"/>
      <c r="AT116" s="88">
        <v>8.7428118688407021E-3</v>
      </c>
      <c r="AU116" s="117">
        <v>9.3965396516518496</v>
      </c>
      <c r="AV116" s="118"/>
      <c r="AW116" s="88">
        <v>3.0463866077091611E-3</v>
      </c>
      <c r="AX116" s="117">
        <v>3.1366427461678477</v>
      </c>
      <c r="AY116" s="118"/>
      <c r="AZ116" s="88">
        <v>1.8239338875287393E-3</v>
      </c>
      <c r="BA116" s="117">
        <v>7.3441943998142037E-2</v>
      </c>
      <c r="BB116" s="118"/>
      <c r="BC116" s="88">
        <v>4.4880527710651269E-4</v>
      </c>
      <c r="BD116" s="117">
        <v>38.347579665325476</v>
      </c>
      <c r="BE116" s="118"/>
      <c r="BF116" s="88">
        <v>7.8213285240276067E-3</v>
      </c>
      <c r="BG116" s="117">
        <v>20.846038537854866</v>
      </c>
      <c r="BH116" s="118"/>
      <c r="BI116" s="88">
        <v>3.8729708335000076E-3</v>
      </c>
      <c r="BJ116" s="117">
        <v>6.6379160651146334</v>
      </c>
      <c r="BK116" s="118"/>
      <c r="BL116" s="88">
        <v>4.9075955791871946E-3</v>
      </c>
      <c r="BM116" s="117">
        <v>72.32413414843009</v>
      </c>
      <c r="BN116" s="118"/>
      <c r="BO116" s="88">
        <v>4.4855688166458851E-3</v>
      </c>
      <c r="BP116" s="117">
        <v>35.928737387815971</v>
      </c>
      <c r="BQ116" s="118"/>
      <c r="BR116" s="88">
        <v>1.2053186838870585E-2</v>
      </c>
      <c r="BS116" s="117">
        <v>121.86172917494662</v>
      </c>
      <c r="BT116" s="118"/>
      <c r="BU116" s="88">
        <v>6.4571656016406956E-3</v>
      </c>
      <c r="BV116" s="117">
        <v>19.62118407955073</v>
      </c>
      <c r="BW116" s="118"/>
      <c r="BX116" s="88">
        <v>7.7733410275220328E-3</v>
      </c>
      <c r="BY116" s="117">
        <v>41.130879859819373</v>
      </c>
      <c r="BZ116" s="118"/>
      <c r="CA116" s="88">
        <v>1.9787681555227172E-3</v>
      </c>
      <c r="CB116" s="117">
        <v>20.840509301634135</v>
      </c>
      <c r="CC116" s="118"/>
      <c r="CD116" s="88">
        <v>9.9730023755630545E-3</v>
      </c>
      <c r="CE116" s="117">
        <v>58.107100762093481</v>
      </c>
      <c r="CF116" s="118"/>
      <c r="CG116" s="88">
        <v>8.9794036611350759E-3</v>
      </c>
      <c r="CH116" s="117">
        <v>3.0642316141935861</v>
      </c>
      <c r="CI116" s="118"/>
      <c r="CJ116" s="88">
        <v>6.5576965618799436E-3</v>
      </c>
      <c r="CK116" s="117">
        <v>127.62226730747598</v>
      </c>
      <c r="CL116" s="118"/>
      <c r="CM116" s="88">
        <v>8.8116998686475177E-3</v>
      </c>
      <c r="CN116" s="117">
        <v>98.261165266008803</v>
      </c>
      <c r="CO116" s="118"/>
      <c r="CP116" s="88">
        <v>7.8264980112871894E-3</v>
      </c>
      <c r="CQ116" s="117">
        <v>274.7124634461241</v>
      </c>
      <c r="CR116" s="118"/>
      <c r="CS116" s="88">
        <v>1.0967342502419541E-2</v>
      </c>
      <c r="CT116" s="117">
        <v>103.2066275815335</v>
      </c>
      <c r="CU116" s="118"/>
      <c r="CV116" s="88">
        <v>1.4005972363506867E-2</v>
      </c>
      <c r="CW116" s="117">
        <v>29.136283190525777</v>
      </c>
      <c r="CX116" s="118"/>
      <c r="CY116" s="88">
        <v>2.5928204592189667E-3</v>
      </c>
      <c r="CZ116" s="117">
        <v>2250.9174895006308</v>
      </c>
      <c r="DA116" s="88">
        <v>1.117977755777024E-2</v>
      </c>
    </row>
    <row r="117" spans="1:137">
      <c r="C117" s="87" t="s">
        <v>714</v>
      </c>
      <c r="D117" s="86"/>
      <c r="E117" s="115">
        <v>188.31399827748302</v>
      </c>
      <c r="F117" s="116"/>
      <c r="G117" s="82">
        <v>0.2071798611851105</v>
      </c>
      <c r="H117" s="115">
        <v>17.39463426860183</v>
      </c>
      <c r="I117" s="116"/>
      <c r="J117" s="82">
        <v>4.9639314484467074E-2</v>
      </c>
      <c r="K117" s="115">
        <v>328.17765213152211</v>
      </c>
      <c r="L117" s="116"/>
      <c r="M117" s="82">
        <v>0.16747451787865245</v>
      </c>
      <c r="N117" s="115">
        <v>6.4042402574795307</v>
      </c>
      <c r="O117" s="116"/>
      <c r="P117" s="82">
        <v>4.4377854085351748E-2</v>
      </c>
      <c r="Q117" s="115">
        <v>140.10384200705155</v>
      </c>
      <c r="R117" s="116"/>
      <c r="S117" s="82">
        <v>8.7860675137614808E-2</v>
      </c>
      <c r="T117" s="115">
        <v>1003.5104964315757</v>
      </c>
      <c r="U117" s="116"/>
      <c r="V117" s="82">
        <v>0.17288292826457058</v>
      </c>
      <c r="W117" s="115">
        <v>101.16321931726283</v>
      </c>
      <c r="X117" s="116"/>
      <c r="Y117" s="82">
        <v>5.2286855388612323E-2</v>
      </c>
      <c r="Z117" s="115">
        <v>24.156523566489994</v>
      </c>
      <c r="AA117" s="116"/>
      <c r="AB117" s="82">
        <v>0.10540354075620127</v>
      </c>
      <c r="AC117" s="115">
        <v>368.14248476536676</v>
      </c>
      <c r="AD117" s="116"/>
      <c r="AE117" s="82">
        <v>0.11965901896816161</v>
      </c>
      <c r="AF117" s="115">
        <v>4465.1445120811613</v>
      </c>
      <c r="AG117" s="116"/>
      <c r="AH117" s="82">
        <v>0.26451483601937903</v>
      </c>
      <c r="AI117" s="115">
        <v>91.542635808819966</v>
      </c>
      <c r="AJ117" s="116"/>
      <c r="AK117" s="82">
        <v>0.22511703867065894</v>
      </c>
      <c r="AL117" s="115">
        <v>396.554987870594</v>
      </c>
      <c r="AM117" s="116"/>
      <c r="AN117" s="82">
        <v>0.23899293381086004</v>
      </c>
      <c r="AO117" s="115">
        <v>37.594875836451486</v>
      </c>
      <c r="AP117" s="116"/>
      <c r="AQ117" s="82">
        <v>3.3547019142735467E-2</v>
      </c>
      <c r="AR117" s="115">
        <v>1745.6467210436149</v>
      </c>
      <c r="AS117" s="116"/>
      <c r="AT117" s="82">
        <v>0.22805035399253881</v>
      </c>
      <c r="AU117" s="115">
        <v>468.44538147961748</v>
      </c>
      <c r="AV117" s="116"/>
      <c r="AW117" s="82">
        <v>0.15187141112439695</v>
      </c>
      <c r="AX117" s="115">
        <v>311.37426454044908</v>
      </c>
      <c r="AY117" s="116"/>
      <c r="AZ117" s="82">
        <v>0.18106176532010848</v>
      </c>
      <c r="BA117" s="115">
        <v>15.518889879892551</v>
      </c>
      <c r="BB117" s="116"/>
      <c r="BC117" s="82">
        <v>9.4836265133543221E-2</v>
      </c>
      <c r="BD117" s="115">
        <v>330.12589181459623</v>
      </c>
      <c r="BE117" s="116"/>
      <c r="BF117" s="82">
        <v>6.7332099618904018E-2</v>
      </c>
      <c r="BG117" s="115">
        <v>547.80853481958763</v>
      </c>
      <c r="BH117" s="116"/>
      <c r="BI117" s="82">
        <v>0.10177696226771735</v>
      </c>
      <c r="BJ117" s="115">
        <v>31.106664254570372</v>
      </c>
      <c r="BK117" s="116"/>
      <c r="BL117" s="82">
        <v>2.2998020234284711E-2</v>
      </c>
      <c r="BM117" s="115">
        <v>879.44563427465766</v>
      </c>
      <c r="BN117" s="116"/>
      <c r="BO117" s="82">
        <v>5.4543534595821973E-2</v>
      </c>
      <c r="BP117" s="115">
        <v>217.68697613396174</v>
      </c>
      <c r="BQ117" s="116"/>
      <c r="BR117" s="82">
        <v>7.3028499927781598E-2</v>
      </c>
      <c r="BS117" s="115">
        <v>1277.4929080389513</v>
      </c>
      <c r="BT117" s="116"/>
      <c r="BU117" s="82">
        <v>6.7691336057497484E-2</v>
      </c>
      <c r="BV117" s="115">
        <v>129.82698501912583</v>
      </c>
      <c r="BW117" s="116"/>
      <c r="BX117" s="82">
        <v>5.1433666033460237E-2</v>
      </c>
      <c r="BY117" s="115">
        <v>814.38302066604012</v>
      </c>
      <c r="BZ117" s="116"/>
      <c r="CA117" s="82">
        <v>3.9179205336344003E-2</v>
      </c>
      <c r="CB117" s="115">
        <v>137.34895467357663</v>
      </c>
      <c r="CC117" s="116"/>
      <c r="CD117" s="82">
        <v>6.572687027054927E-2</v>
      </c>
      <c r="CE117" s="115">
        <v>379.33238864621092</v>
      </c>
      <c r="CF117" s="116"/>
      <c r="CG117" s="82">
        <v>5.8618974182565668E-2</v>
      </c>
      <c r="CH117" s="115">
        <v>35.834878583981755</v>
      </c>
      <c r="CI117" s="116"/>
      <c r="CJ117" s="82">
        <v>7.6689457479997253E-2</v>
      </c>
      <c r="CK117" s="115">
        <v>1657.3687790487836</v>
      </c>
      <c r="CL117" s="116"/>
      <c r="CM117" s="82">
        <v>0.11443329256531053</v>
      </c>
      <c r="CN117" s="115">
        <v>1100.1149199269612</v>
      </c>
      <c r="CO117" s="116"/>
      <c r="CP117" s="82">
        <v>8.7624110803967592E-2</v>
      </c>
      <c r="CQ117" s="115">
        <v>1823.1711721147526</v>
      </c>
      <c r="CR117" s="116"/>
      <c r="CS117" s="82">
        <v>7.2786441628053811E-2</v>
      </c>
      <c r="CT117" s="115">
        <v>430.93934194243906</v>
      </c>
      <c r="CU117" s="116"/>
      <c r="CV117" s="82">
        <v>5.8481946896534333E-2</v>
      </c>
      <c r="CW117" s="115">
        <v>402.71811927028597</v>
      </c>
      <c r="CX117" s="116"/>
      <c r="CY117" s="82">
        <v>3.5837645183298995E-2</v>
      </c>
      <c r="CZ117" s="115">
        <v>19903.894528791916</v>
      </c>
      <c r="DA117" s="82">
        <v>9.8857960988423588E-2</v>
      </c>
      <c r="DC117" s="80" t="s">
        <v>743</v>
      </c>
      <c r="DI117" s="77" t="s">
        <v>715</v>
      </c>
      <c r="DJ117" s="77" t="s">
        <v>716</v>
      </c>
      <c r="DK117" s="77" t="s">
        <v>717</v>
      </c>
      <c r="DN117" s="77" t="s">
        <v>715</v>
      </c>
      <c r="DO117" s="77" t="s">
        <v>716</v>
      </c>
      <c r="DP117" s="77" t="s">
        <v>717</v>
      </c>
      <c r="DS117" s="77" t="s">
        <v>715</v>
      </c>
      <c r="DT117" s="77" t="s">
        <v>716</v>
      </c>
      <c r="DU117" s="77" t="s">
        <v>717</v>
      </c>
      <c r="DX117" s="77" t="s">
        <v>715</v>
      </c>
      <c r="DY117" s="77" t="s">
        <v>716</v>
      </c>
      <c r="DZ117" s="77" t="s">
        <v>717</v>
      </c>
    </row>
    <row r="118" spans="1:137" ht="18.5">
      <c r="C118" s="114" t="s">
        <v>744</v>
      </c>
      <c r="D118" s="113"/>
      <c r="E118" s="109" t="s">
        <v>745</v>
      </c>
      <c r="F118" s="112"/>
      <c r="G118" s="108"/>
      <c r="H118" s="109" t="s">
        <v>745</v>
      </c>
      <c r="I118" s="111"/>
      <c r="J118" s="110"/>
      <c r="K118" s="109" t="s">
        <v>745</v>
      </c>
      <c r="L118" s="111"/>
      <c r="M118" s="110"/>
      <c r="N118" s="109" t="s">
        <v>745</v>
      </c>
      <c r="O118" s="111"/>
      <c r="P118" s="110"/>
      <c r="Q118" s="109" t="s">
        <v>745</v>
      </c>
      <c r="R118" s="111"/>
      <c r="S118" s="110"/>
      <c r="T118" s="109" t="s">
        <v>745</v>
      </c>
      <c r="U118" s="111"/>
      <c r="V118" s="110"/>
      <c r="W118" s="109" t="s">
        <v>745</v>
      </c>
      <c r="X118" s="111"/>
      <c r="Y118" s="110"/>
      <c r="Z118" s="109" t="s">
        <v>745</v>
      </c>
      <c r="AA118" s="111"/>
      <c r="AB118" s="110"/>
      <c r="AC118" s="109" t="s">
        <v>745</v>
      </c>
      <c r="AD118" s="111"/>
      <c r="AE118" s="110"/>
      <c r="AF118" s="109" t="s">
        <v>745</v>
      </c>
      <c r="AG118" s="111"/>
      <c r="AH118" s="110"/>
      <c r="AI118" s="109" t="s">
        <v>745</v>
      </c>
      <c r="AJ118" s="111"/>
      <c r="AK118" s="110"/>
      <c r="AL118" s="109" t="s">
        <v>745</v>
      </c>
      <c r="AM118" s="111"/>
      <c r="AN118" s="110"/>
      <c r="AO118" s="109" t="s">
        <v>745</v>
      </c>
      <c r="AP118" s="111"/>
      <c r="AQ118" s="110"/>
      <c r="AR118" s="109" t="s">
        <v>745</v>
      </c>
      <c r="AS118" s="111"/>
      <c r="AT118" s="110"/>
      <c r="AU118" s="109" t="s">
        <v>745</v>
      </c>
      <c r="AV118" s="111"/>
      <c r="AW118" s="110"/>
      <c r="AX118" s="109" t="s">
        <v>745</v>
      </c>
      <c r="AY118" s="111"/>
      <c r="AZ118" s="110"/>
      <c r="BA118" s="109" t="s">
        <v>745</v>
      </c>
      <c r="BB118" s="111"/>
      <c r="BC118" s="110"/>
      <c r="BD118" s="109" t="s">
        <v>745</v>
      </c>
      <c r="BE118" s="111"/>
      <c r="BF118" s="110"/>
      <c r="BG118" s="109" t="s">
        <v>745</v>
      </c>
      <c r="BH118" s="111"/>
      <c r="BI118" s="110"/>
      <c r="BJ118" s="109" t="s">
        <v>745</v>
      </c>
      <c r="BK118" s="111"/>
      <c r="BL118" s="110"/>
      <c r="BM118" s="109" t="s">
        <v>745</v>
      </c>
      <c r="BN118" s="111"/>
      <c r="BO118" s="110"/>
      <c r="BP118" s="109" t="s">
        <v>745</v>
      </c>
      <c r="BQ118" s="111"/>
      <c r="BR118" s="110"/>
      <c r="BS118" s="109" t="s">
        <v>745</v>
      </c>
      <c r="BT118" s="111"/>
      <c r="BU118" s="110"/>
      <c r="BV118" s="109" t="s">
        <v>745</v>
      </c>
      <c r="BW118" s="111"/>
      <c r="BX118" s="110"/>
      <c r="BY118" s="109" t="s">
        <v>745</v>
      </c>
      <c r="BZ118" s="111"/>
      <c r="CA118" s="110"/>
      <c r="CB118" s="109" t="s">
        <v>745</v>
      </c>
      <c r="CC118" s="111"/>
      <c r="CD118" s="110"/>
      <c r="CE118" s="109" t="s">
        <v>745</v>
      </c>
      <c r="CF118" s="111"/>
      <c r="CG118" s="110"/>
      <c r="CH118" s="109" t="s">
        <v>745</v>
      </c>
      <c r="CI118" s="111"/>
      <c r="CJ118" s="110"/>
      <c r="CK118" s="109" t="s">
        <v>745</v>
      </c>
      <c r="CL118" s="111"/>
      <c r="CM118" s="110"/>
      <c r="CN118" s="109" t="s">
        <v>745</v>
      </c>
      <c r="CO118" s="111"/>
      <c r="CP118" s="110"/>
      <c r="CQ118" s="109" t="s">
        <v>745</v>
      </c>
      <c r="CR118" s="111"/>
      <c r="CS118" s="110"/>
      <c r="CT118" s="109" t="s">
        <v>745</v>
      </c>
      <c r="CU118" s="111"/>
      <c r="CV118" s="110"/>
      <c r="CW118" s="109" t="s">
        <v>745</v>
      </c>
      <c r="CX118" s="111"/>
      <c r="CY118" s="110"/>
      <c r="CZ118" s="109" t="s">
        <v>745</v>
      </c>
      <c r="DA118" s="108"/>
      <c r="DC118" s="213" t="s">
        <v>746</v>
      </c>
      <c r="DD118" s="213"/>
      <c r="DE118" s="213"/>
      <c r="DF118" s="213"/>
      <c r="DG118" s="213"/>
      <c r="DI118" s="90"/>
      <c r="DJ118" s="90"/>
      <c r="DK118" s="90"/>
      <c r="DN118" s="90"/>
      <c r="DO118" s="90"/>
      <c r="DP118" s="90"/>
      <c r="DS118" s="90"/>
      <c r="DT118" s="90"/>
      <c r="DU118" s="90"/>
      <c r="DX118" s="90"/>
      <c r="DY118" s="90"/>
      <c r="DZ118" s="90"/>
    </row>
    <row r="119" spans="1:137">
      <c r="C119" s="107" t="s">
        <v>706</v>
      </c>
      <c r="D119" s="106"/>
      <c r="E119" s="105">
        <v>13.463049922937682</v>
      </c>
      <c r="F119" s="104"/>
      <c r="G119" s="102">
        <v>0.69758709417151332</v>
      </c>
      <c r="H119" s="105">
        <v>6.1402116087135568</v>
      </c>
      <c r="I119" s="104"/>
      <c r="J119" s="102">
        <v>0.866012987114541</v>
      </c>
      <c r="K119" s="105">
        <v>31.290892331766074</v>
      </c>
      <c r="L119" s="104"/>
      <c r="M119" s="102">
        <v>0.7032040257473946</v>
      </c>
      <c r="N119" s="105">
        <v>2.3013180835539089</v>
      </c>
      <c r="O119" s="104"/>
      <c r="P119" s="102">
        <v>0.76117175995314934</v>
      </c>
      <c r="Q119" s="105">
        <v>17.442967965612283</v>
      </c>
      <c r="R119" s="104"/>
      <c r="S119" s="102">
        <v>0.75783657888972122</v>
      </c>
      <c r="T119" s="105">
        <v>86.573950728336072</v>
      </c>
      <c r="U119" s="104"/>
      <c r="V119" s="102">
        <v>0.68106291923650875</v>
      </c>
      <c r="W119" s="105">
        <v>34.905024357017069</v>
      </c>
      <c r="X119" s="104"/>
      <c r="Y119" s="102">
        <v>0.80309273405824322</v>
      </c>
      <c r="Z119" s="105">
        <v>5.4540978210588307</v>
      </c>
      <c r="AA119" s="104"/>
      <c r="AB119" s="102">
        <v>0.80693514164651692</v>
      </c>
      <c r="AC119" s="105">
        <v>70.289184293719686</v>
      </c>
      <c r="AD119" s="104"/>
      <c r="AE119" s="102">
        <v>0.73048051061821107</v>
      </c>
      <c r="AF119" s="105">
        <v>119.46252975216697</v>
      </c>
      <c r="AG119" s="104"/>
      <c r="AH119" s="102">
        <v>0.51666046452853764</v>
      </c>
      <c r="AI119" s="105">
        <v>9.2065722454287577</v>
      </c>
      <c r="AJ119" s="104"/>
      <c r="AK119" s="102">
        <v>0.51281703860819328</v>
      </c>
      <c r="AL119" s="105">
        <v>22.781945023448383</v>
      </c>
      <c r="AM119" s="104"/>
      <c r="AN119" s="102">
        <v>0.53996737911083437</v>
      </c>
      <c r="AO119" s="105">
        <v>38.959395838865028</v>
      </c>
      <c r="AP119" s="104"/>
      <c r="AQ119" s="102">
        <v>0.74622412326224141</v>
      </c>
      <c r="AR119" s="105">
        <v>171.20621740404297</v>
      </c>
      <c r="AS119" s="104"/>
      <c r="AT119" s="102">
        <v>0.58167442526226809</v>
      </c>
      <c r="AU119" s="105">
        <v>64.345549049793377</v>
      </c>
      <c r="AV119" s="104"/>
      <c r="AW119" s="102">
        <v>0.52890119878447084</v>
      </c>
      <c r="AX119" s="105">
        <v>27.900689389767081</v>
      </c>
      <c r="AY119" s="104"/>
      <c r="AZ119" s="102">
        <v>0.67160335201130628</v>
      </c>
      <c r="BA119" s="105">
        <v>3.9655702403105417</v>
      </c>
      <c r="BB119" s="104"/>
      <c r="BC119" s="102">
        <v>0.65306764228106873</v>
      </c>
      <c r="BD119" s="105">
        <v>84.294304495429358</v>
      </c>
      <c r="BE119" s="104"/>
      <c r="BF119" s="102">
        <v>0.89192738341459887</v>
      </c>
      <c r="BG119" s="105">
        <v>176.8462280774273</v>
      </c>
      <c r="BH119" s="104"/>
      <c r="BI119" s="102">
        <v>0.80877862590759519</v>
      </c>
      <c r="BJ119" s="105">
        <v>41.359679640142403</v>
      </c>
      <c r="BK119" s="104"/>
      <c r="BL119" s="102">
        <v>0.75475391278177439</v>
      </c>
      <c r="BM119" s="105">
        <v>268.42259092594838</v>
      </c>
      <c r="BN119" s="104"/>
      <c r="BO119" s="102">
        <v>0.92354739588691104</v>
      </c>
      <c r="BP119" s="105">
        <v>40.015126020646306</v>
      </c>
      <c r="BQ119" s="104"/>
      <c r="BR119" s="102">
        <v>0.72619836165252327</v>
      </c>
      <c r="BS119" s="105">
        <v>245.25781554795998</v>
      </c>
      <c r="BT119" s="104"/>
      <c r="BU119" s="102">
        <v>0.71902495981435488</v>
      </c>
      <c r="BV119" s="105">
        <v>23.967935163090765</v>
      </c>
      <c r="BW119" s="104"/>
      <c r="BX119" s="102">
        <v>0.51370069944329033</v>
      </c>
      <c r="BY119" s="105">
        <v>356.92261851108037</v>
      </c>
      <c r="BZ119" s="104"/>
      <c r="CA119" s="102">
        <v>0.91437787673953719</v>
      </c>
      <c r="CB119" s="105">
        <v>25.251960006985747</v>
      </c>
      <c r="CC119" s="104"/>
      <c r="CD119" s="102">
        <v>0.65374384575746514</v>
      </c>
      <c r="CE119" s="105">
        <v>130.55352564002609</v>
      </c>
      <c r="CF119" s="104"/>
      <c r="CG119" s="102">
        <v>0.87475757908102192</v>
      </c>
      <c r="CH119" s="105">
        <v>6.3275514605466219</v>
      </c>
      <c r="CI119" s="104"/>
      <c r="CJ119" s="102">
        <v>0.55039904249095484</v>
      </c>
      <c r="CK119" s="105">
        <v>295.71426193978357</v>
      </c>
      <c r="CL119" s="104"/>
      <c r="CM119" s="102">
        <v>0.77469035237174233</v>
      </c>
      <c r="CN119" s="105">
        <v>113.51163063316139</v>
      </c>
      <c r="CO119" s="104"/>
      <c r="CP119" s="102">
        <v>0.79517226352634063</v>
      </c>
      <c r="CQ119" s="105">
        <v>412.00403507188423</v>
      </c>
      <c r="CR119" s="104"/>
      <c r="CS119" s="102">
        <v>0.72334849681522095</v>
      </c>
      <c r="CT119" s="105">
        <v>71.084578309797962</v>
      </c>
      <c r="CU119" s="104"/>
      <c r="CV119" s="102">
        <v>0.51160574118615876</v>
      </c>
      <c r="CW119" s="105">
        <v>530.45825807617894</v>
      </c>
      <c r="CX119" s="104"/>
      <c r="CY119" s="102">
        <v>0.85793480721012061</v>
      </c>
      <c r="CZ119" s="103">
        <v>3547.681265576628</v>
      </c>
      <c r="DA119" s="102">
        <v>0.75160522799573337</v>
      </c>
      <c r="DC119" s="216">
        <f>BY119+BS119+BM119</f>
        <v>870.60302498498879</v>
      </c>
      <c r="DD119" s="215">
        <f>DC119/CZ119</f>
        <v>0.24540057570348953</v>
      </c>
      <c r="DE119" s="213" t="s">
        <v>707</v>
      </c>
      <c r="DF119" s="213"/>
      <c r="DG119" s="213"/>
      <c r="DI119" s="95">
        <f>$DC119*DI120</f>
        <v>252.89553670405522</v>
      </c>
      <c r="DJ119" s="95">
        <f t="shared" ref="DJ119:DK119" si="26">$DC119*DJ120</f>
        <v>0</v>
      </c>
      <c r="DK119" s="95">
        <f t="shared" si="26"/>
        <v>505.79107340811044</v>
      </c>
      <c r="DN119" s="217">
        <f t="shared" ref="DN119:DP120" si="27">DI119*$DO$65</f>
        <v>379.34330505608284</v>
      </c>
      <c r="DO119" s="217">
        <f t="shared" si="27"/>
        <v>0</v>
      </c>
      <c r="DP119" s="217">
        <f t="shared" si="27"/>
        <v>758.68661011216568</v>
      </c>
      <c r="DS119" s="217">
        <f>DI119*Synthesis!$BA$59</f>
        <v>33.683078861220721</v>
      </c>
      <c r="DT119" s="95">
        <f>DJ119*Synthesis!$BA$59</f>
        <v>0</v>
      </c>
      <c r="DU119" s="217">
        <f>DK119*Synthesis!$BA$59</f>
        <v>67.366157722441443</v>
      </c>
      <c r="DX119" s="217">
        <f>DN119*Synthesis!$BA$59</f>
        <v>50.524618291831089</v>
      </c>
      <c r="DY119" s="90">
        <f>DO119*Synthesis!$BA$59</f>
        <v>0</v>
      </c>
      <c r="DZ119" s="217">
        <f>DP119*Synthesis!$BA$59</f>
        <v>101.04923658366218</v>
      </c>
    </row>
    <row r="120" spans="1:137">
      <c r="C120" s="101" t="s">
        <v>708</v>
      </c>
      <c r="D120" s="100"/>
      <c r="E120" s="99">
        <v>5.8364039164814985</v>
      </c>
      <c r="F120" s="98"/>
      <c r="G120" s="96">
        <v>0.30241290582848673</v>
      </c>
      <c r="H120" s="99">
        <v>0.94999569772887782</v>
      </c>
      <c r="I120" s="98"/>
      <c r="J120" s="96">
        <v>0.13398701288545897</v>
      </c>
      <c r="K120" s="99">
        <v>13.206708913489607</v>
      </c>
      <c r="L120" s="98"/>
      <c r="M120" s="96">
        <v>0.2967959742526054</v>
      </c>
      <c r="N120" s="99">
        <v>0.72207059772816706</v>
      </c>
      <c r="O120" s="98"/>
      <c r="P120" s="96">
        <v>0.23882824004685071</v>
      </c>
      <c r="Q120" s="99">
        <v>5.5738254322035621</v>
      </c>
      <c r="R120" s="98"/>
      <c r="S120" s="96">
        <v>0.24216342111027875</v>
      </c>
      <c r="T120" s="99">
        <v>40.541985674996489</v>
      </c>
      <c r="U120" s="98"/>
      <c r="V120" s="96">
        <v>0.3189370807634912</v>
      </c>
      <c r="W120" s="99">
        <v>8.5582307276511838</v>
      </c>
      <c r="X120" s="98"/>
      <c r="Y120" s="96">
        <v>0.19690726594175675</v>
      </c>
      <c r="Z120" s="99">
        <v>1.3049309280547294</v>
      </c>
      <c r="AA120" s="98"/>
      <c r="AB120" s="96">
        <v>0.19306485835348308</v>
      </c>
      <c r="AC120" s="99">
        <v>25.934032167227954</v>
      </c>
      <c r="AD120" s="98"/>
      <c r="AE120" s="96">
        <v>0.26951948938178893</v>
      </c>
      <c r="AF120" s="99">
        <v>111.75804537192109</v>
      </c>
      <c r="AG120" s="98"/>
      <c r="AH120" s="96">
        <v>0.48333953547146236</v>
      </c>
      <c r="AI120" s="99">
        <v>8.7463652591747874</v>
      </c>
      <c r="AJ120" s="98"/>
      <c r="AK120" s="96">
        <v>0.48718296139180667</v>
      </c>
      <c r="AL120" s="99">
        <v>19.409390795695856</v>
      </c>
      <c r="AM120" s="98"/>
      <c r="AN120" s="96">
        <v>0.46003262088916558</v>
      </c>
      <c r="AO120" s="99">
        <v>13.249310130794093</v>
      </c>
      <c r="AP120" s="98"/>
      <c r="AQ120" s="96">
        <v>0.25377587673775859</v>
      </c>
      <c r="AR120" s="99">
        <v>123.12719312341611</v>
      </c>
      <c r="AS120" s="98"/>
      <c r="AT120" s="96">
        <v>0.41832557473773191</v>
      </c>
      <c r="AU120" s="99">
        <v>57.313371742357106</v>
      </c>
      <c r="AV120" s="98"/>
      <c r="AW120" s="96">
        <v>0.47109880121552916</v>
      </c>
      <c r="AX120" s="99">
        <v>13.642714624239956</v>
      </c>
      <c r="AY120" s="98"/>
      <c r="AZ120" s="96">
        <v>0.32839664798869372</v>
      </c>
      <c r="BA120" s="99">
        <v>2.1066495169865602</v>
      </c>
      <c r="BB120" s="98"/>
      <c r="BC120" s="96">
        <v>0.34693235771893127</v>
      </c>
      <c r="BD120" s="99">
        <v>10.213730646088921</v>
      </c>
      <c r="BE120" s="98"/>
      <c r="BF120" s="96">
        <v>0.10807261658540113</v>
      </c>
      <c r="BG120" s="99">
        <v>41.812156816181869</v>
      </c>
      <c r="BH120" s="98"/>
      <c r="BI120" s="96">
        <v>0.19122137409240478</v>
      </c>
      <c r="BJ120" s="99">
        <v>13.439214330084589</v>
      </c>
      <c r="BK120" s="98"/>
      <c r="BL120" s="96">
        <v>0.24524608721822566</v>
      </c>
      <c r="BM120" s="99">
        <v>22.220414643001213</v>
      </c>
      <c r="BN120" s="98"/>
      <c r="BO120" s="96">
        <v>7.6452604113088962E-2</v>
      </c>
      <c r="BP120" s="99">
        <v>15.087072130267499</v>
      </c>
      <c r="BQ120" s="98"/>
      <c r="BR120" s="96">
        <v>0.27380163834747667</v>
      </c>
      <c r="BS120" s="99">
        <v>95.839961657553317</v>
      </c>
      <c r="BT120" s="98"/>
      <c r="BU120" s="96">
        <v>0.28097504018564512</v>
      </c>
      <c r="BV120" s="99">
        <v>22.689457340103001</v>
      </c>
      <c r="BW120" s="98"/>
      <c r="BX120" s="96">
        <v>0.48629930055670978</v>
      </c>
      <c r="BY120" s="99">
        <v>33.422147685347035</v>
      </c>
      <c r="BZ120" s="98"/>
      <c r="CA120" s="96">
        <v>8.5622123260462785E-2</v>
      </c>
      <c r="CB120" s="99">
        <v>13.374728673696783</v>
      </c>
      <c r="CC120" s="98"/>
      <c r="CD120" s="96">
        <v>0.34625615424253475</v>
      </c>
      <c r="CE120" s="99">
        <v>18.691852464819036</v>
      </c>
      <c r="CF120" s="98"/>
      <c r="CG120" s="96">
        <v>0.12524242091897797</v>
      </c>
      <c r="CH120" s="99">
        <v>5.1687466287630208</v>
      </c>
      <c r="CI120" s="98"/>
      <c r="CJ120" s="96">
        <v>0.44960095750904505</v>
      </c>
      <c r="CK120" s="99">
        <v>86.005041823899191</v>
      </c>
      <c r="CL120" s="98"/>
      <c r="CM120" s="96">
        <v>0.22530964762825759</v>
      </c>
      <c r="CN120" s="99">
        <v>29.239362880838648</v>
      </c>
      <c r="CO120" s="98"/>
      <c r="CP120" s="96">
        <v>0.20482773647365929</v>
      </c>
      <c r="CQ120" s="99">
        <v>157.57485654932901</v>
      </c>
      <c r="CR120" s="98"/>
      <c r="CS120" s="96">
        <v>0.2766515031847791</v>
      </c>
      <c r="CT120" s="99">
        <v>67.859480732597135</v>
      </c>
      <c r="CU120" s="98"/>
      <c r="CV120" s="96">
        <v>0.48839425881384108</v>
      </c>
      <c r="CW120" s="99">
        <v>87.838439549544063</v>
      </c>
      <c r="CX120" s="98"/>
      <c r="CY120" s="96">
        <v>0.14206519278987934</v>
      </c>
      <c r="CZ120" s="97">
        <v>1172.4578891722622</v>
      </c>
      <c r="DA120" s="96">
        <v>0.2483947720042666</v>
      </c>
      <c r="DI120" s="221">
        <f t="shared" ref="DI120:DK120" si="28">DI88</f>
        <v>0.2904831817100747</v>
      </c>
      <c r="DJ120" s="221">
        <f t="shared" si="28"/>
        <v>0</v>
      </c>
      <c r="DK120" s="221">
        <f t="shared" si="28"/>
        <v>0.5809663634201494</v>
      </c>
      <c r="DL120" s="213"/>
      <c r="DM120" s="213"/>
      <c r="DN120" s="222">
        <f t="shared" si="27"/>
        <v>0.43572477256511205</v>
      </c>
      <c r="DO120" s="222">
        <f t="shared" si="27"/>
        <v>0</v>
      </c>
      <c r="DP120" s="222">
        <f t="shared" si="27"/>
        <v>0.8714495451302241</v>
      </c>
      <c r="DQ120" s="213"/>
      <c r="DR120" s="213"/>
      <c r="DS120" s="222">
        <f>DI120*Synthesis!$BA$59</f>
        <v>3.8689365755191919E-2</v>
      </c>
      <c r="DT120" s="222">
        <f>DJ120*Synthesis!$BA$59</f>
        <v>0</v>
      </c>
      <c r="DU120" s="222">
        <f>DK120*Synthesis!$BA$59</f>
        <v>7.7378731510383839E-2</v>
      </c>
      <c r="DV120" s="213"/>
      <c r="DW120" s="213"/>
      <c r="DX120" s="222">
        <f>DN120*Synthesis!$BA$59</f>
        <v>5.8034048632787882E-2</v>
      </c>
      <c r="DY120" s="222">
        <f>DO120*Synthesis!$BA$59</f>
        <v>0</v>
      </c>
      <c r="DZ120" s="222">
        <f>DP120*Synthesis!$BA$59</f>
        <v>0.11606809726557576</v>
      </c>
      <c r="EA120" s="213" t="s">
        <v>720</v>
      </c>
      <c r="EB120" s="213"/>
      <c r="EC120" s="213"/>
    </row>
    <row r="121" spans="1:137">
      <c r="C121" s="94" t="s">
        <v>709</v>
      </c>
      <c r="D121" s="92"/>
      <c r="E121" s="91">
        <v>2.7787382400607435E-2</v>
      </c>
      <c r="F121" s="95"/>
      <c r="G121" s="88">
        <v>1.4398014903329358E-3</v>
      </c>
      <c r="H121" s="91">
        <v>1.2499654492294288E-2</v>
      </c>
      <c r="I121" s="95"/>
      <c r="J121" s="88">
        <v>1.7629462654690819E-3</v>
      </c>
      <c r="K121" s="91">
        <v>2.5163780077184441</v>
      </c>
      <c r="L121" s="95"/>
      <c r="M121" s="88">
        <v>5.6550868750183239E-2</v>
      </c>
      <c r="N121" s="91">
        <v>0.16457567252386637</v>
      </c>
      <c r="O121" s="95"/>
      <c r="P121" s="88">
        <v>5.4434176307783765E-2</v>
      </c>
      <c r="Q121" s="91">
        <v>1.6414856802091395</v>
      </c>
      <c r="R121" s="95"/>
      <c r="S121" s="88">
        <v>7.1316870766407733E-2</v>
      </c>
      <c r="T121" s="91">
        <v>11.464526696888967</v>
      </c>
      <c r="U121" s="95"/>
      <c r="V121" s="88">
        <v>9.0189531079034754E-2</v>
      </c>
      <c r="W121" s="91">
        <v>3.7438302378836159</v>
      </c>
      <c r="X121" s="95"/>
      <c r="Y121" s="88">
        <v>8.6137824481633429E-2</v>
      </c>
      <c r="Z121" s="91">
        <v>0</v>
      </c>
      <c r="AA121" s="95"/>
      <c r="AB121" s="88">
        <v>0</v>
      </c>
      <c r="AC121" s="91">
        <v>6.5347882823949259</v>
      </c>
      <c r="AD121" s="95"/>
      <c r="AE121" s="88">
        <v>6.7912802364563249E-2</v>
      </c>
      <c r="AF121" s="91">
        <v>18.299391367575783</v>
      </c>
      <c r="AG121" s="95"/>
      <c r="AH121" s="88">
        <v>7.9142573526404969E-2</v>
      </c>
      <c r="AI121" s="91">
        <v>3.5606280724096315</v>
      </c>
      <c r="AJ121" s="95"/>
      <c r="AK121" s="88">
        <v>0.19833122415184726</v>
      </c>
      <c r="AL121" s="91">
        <v>4.252165764435988</v>
      </c>
      <c r="AM121" s="95"/>
      <c r="AN121" s="88">
        <v>0.10078291388220459</v>
      </c>
      <c r="AO121" s="91">
        <v>3.1393642940013144</v>
      </c>
      <c r="AP121" s="95"/>
      <c r="AQ121" s="88">
        <v>6.0131049710861313E-2</v>
      </c>
      <c r="AR121" s="91">
        <v>0</v>
      </c>
      <c r="AS121" s="95"/>
      <c r="AT121" s="88">
        <v>0</v>
      </c>
      <c r="AU121" s="91">
        <v>0</v>
      </c>
      <c r="AV121" s="95"/>
      <c r="AW121" s="88">
        <v>0</v>
      </c>
      <c r="AX121" s="91">
        <v>0</v>
      </c>
      <c r="AY121" s="95"/>
      <c r="AZ121" s="88">
        <v>0</v>
      </c>
      <c r="BA121" s="91">
        <v>0.8911264742091185</v>
      </c>
      <c r="BB121" s="95"/>
      <c r="BC121" s="88">
        <v>0.14675464818911318</v>
      </c>
      <c r="BD121" s="91">
        <v>0</v>
      </c>
      <c r="BE121" s="95"/>
      <c r="BF121" s="88">
        <v>0</v>
      </c>
      <c r="BG121" s="91">
        <v>15.81075605048736</v>
      </c>
      <c r="BH121" s="95"/>
      <c r="BI121" s="88">
        <v>7.2308025407670826E-2</v>
      </c>
      <c r="BJ121" s="91">
        <v>5.3385032110383497</v>
      </c>
      <c r="BK121" s="95"/>
      <c r="BL121" s="88">
        <v>9.741990803571389E-2</v>
      </c>
      <c r="BM121" s="91">
        <v>0.83073500964390079</v>
      </c>
      <c r="BN121" s="95"/>
      <c r="BO121" s="88">
        <v>2.8582659610806443E-3</v>
      </c>
      <c r="BP121" s="91">
        <v>0</v>
      </c>
      <c r="BQ121" s="95"/>
      <c r="BR121" s="88">
        <v>0</v>
      </c>
      <c r="BS121" s="91">
        <v>1.3067690708915964</v>
      </c>
      <c r="BT121" s="95"/>
      <c r="BU121" s="88">
        <v>3.8310688553806109E-3</v>
      </c>
      <c r="BV121" s="91">
        <v>0</v>
      </c>
      <c r="BW121" s="95"/>
      <c r="BX121" s="88">
        <v>0</v>
      </c>
      <c r="BY121" s="91">
        <v>0.89820409708493332</v>
      </c>
      <c r="BZ121" s="95"/>
      <c r="CA121" s="88">
        <v>2.301053260780608E-3</v>
      </c>
      <c r="CB121" s="91">
        <v>0</v>
      </c>
      <c r="CC121" s="95"/>
      <c r="CD121" s="88">
        <v>0</v>
      </c>
      <c r="CE121" s="91">
        <v>1.190855106145591</v>
      </c>
      <c r="CF121" s="95"/>
      <c r="CG121" s="88">
        <v>7.9791757792928974E-3</v>
      </c>
      <c r="CH121" s="91">
        <v>0</v>
      </c>
      <c r="CI121" s="95"/>
      <c r="CJ121" s="88">
        <v>0</v>
      </c>
      <c r="CK121" s="91">
        <v>0</v>
      </c>
      <c r="CL121" s="95"/>
      <c r="CM121" s="88">
        <v>0</v>
      </c>
      <c r="CN121" s="91">
        <v>0</v>
      </c>
      <c r="CO121" s="95"/>
      <c r="CP121" s="88">
        <v>0</v>
      </c>
      <c r="CQ121" s="91">
        <v>0</v>
      </c>
      <c r="CR121" s="95"/>
      <c r="CS121" s="88">
        <v>0</v>
      </c>
      <c r="CT121" s="91">
        <v>43.107878355317339</v>
      </c>
      <c r="CU121" s="95"/>
      <c r="CV121" s="88">
        <v>0.31025348368557526</v>
      </c>
      <c r="CW121" s="91">
        <v>29.285211232170376</v>
      </c>
      <c r="CX121" s="95"/>
      <c r="CY121" s="88">
        <v>4.736433389443357E-2</v>
      </c>
      <c r="CZ121" s="89">
        <v>154.01745971992315</v>
      </c>
      <c r="DA121" s="88">
        <v>3.2629855745877227E-2</v>
      </c>
      <c r="DC121" s="232">
        <f>DC119/DC87</f>
        <v>1.6529120046016679</v>
      </c>
      <c r="DD121" s="233"/>
    </row>
    <row r="122" spans="1:137">
      <c r="C122" s="94" t="s">
        <v>710</v>
      </c>
      <c r="D122" s="92"/>
      <c r="E122" s="91">
        <v>1.8468897504850444E-2</v>
      </c>
      <c r="F122" s="90"/>
      <c r="G122" s="88">
        <v>9.5696477519626377E-4</v>
      </c>
      <c r="H122" s="91">
        <v>0</v>
      </c>
      <c r="I122" s="90"/>
      <c r="J122" s="88">
        <v>0</v>
      </c>
      <c r="K122" s="91">
        <v>6.96071391042202E-2</v>
      </c>
      <c r="L122" s="90"/>
      <c r="M122" s="88">
        <v>1.564289695540424E-3</v>
      </c>
      <c r="N122" s="91">
        <v>0</v>
      </c>
      <c r="O122" s="90"/>
      <c r="P122" s="88">
        <v>0</v>
      </c>
      <c r="Q122" s="91">
        <v>4.602975351921694E-2</v>
      </c>
      <c r="R122" s="90"/>
      <c r="S122" s="88">
        <v>1.9998334574087492E-3</v>
      </c>
      <c r="T122" s="91">
        <v>0.24214756669176213</v>
      </c>
      <c r="U122" s="90"/>
      <c r="V122" s="88">
        <v>1.9049347669787043E-3</v>
      </c>
      <c r="W122" s="91">
        <v>0</v>
      </c>
      <c r="X122" s="90"/>
      <c r="Y122" s="88">
        <v>0</v>
      </c>
      <c r="Z122" s="91">
        <v>0</v>
      </c>
      <c r="AA122" s="90"/>
      <c r="AB122" s="88">
        <v>0</v>
      </c>
      <c r="AC122" s="91">
        <v>3.3812320641085263</v>
      </c>
      <c r="AD122" s="90"/>
      <c r="AE122" s="88">
        <v>3.5139462059874137E-2</v>
      </c>
      <c r="AF122" s="91">
        <v>7.4748174895250425</v>
      </c>
      <c r="AG122" s="90"/>
      <c r="AH122" s="88">
        <v>3.2327648547338696E-2</v>
      </c>
      <c r="AI122" s="91">
        <v>0.11809114617150201</v>
      </c>
      <c r="AJ122" s="90"/>
      <c r="AK122" s="88">
        <v>6.5778174820260316E-3</v>
      </c>
      <c r="AL122" s="91">
        <v>2.8017910676082178</v>
      </c>
      <c r="AM122" s="90"/>
      <c r="AN122" s="88">
        <v>6.6406787393939543E-2</v>
      </c>
      <c r="AO122" s="91">
        <v>0.12011961973446261</v>
      </c>
      <c r="AP122" s="90"/>
      <c r="AQ122" s="88">
        <v>2.3007584176529799E-3</v>
      </c>
      <c r="AR122" s="91">
        <v>0</v>
      </c>
      <c r="AS122" s="90"/>
      <c r="AT122" s="88">
        <v>0</v>
      </c>
      <c r="AU122" s="91">
        <v>0</v>
      </c>
      <c r="AV122" s="90"/>
      <c r="AW122" s="88">
        <v>0</v>
      </c>
      <c r="AX122" s="91">
        <v>0</v>
      </c>
      <c r="AY122" s="90"/>
      <c r="AZ122" s="88">
        <v>0</v>
      </c>
      <c r="BA122" s="91">
        <v>0</v>
      </c>
      <c r="BB122" s="90"/>
      <c r="BC122" s="88">
        <v>0</v>
      </c>
      <c r="BD122" s="91">
        <v>0.8093320032390322</v>
      </c>
      <c r="BE122" s="90"/>
      <c r="BF122" s="88">
        <v>8.5636316745673728E-3</v>
      </c>
      <c r="BG122" s="91">
        <v>2.0243316094055941</v>
      </c>
      <c r="BH122" s="90"/>
      <c r="BI122" s="88">
        <v>9.2579647032084173E-3</v>
      </c>
      <c r="BJ122" s="91">
        <v>0.42047201548811969</v>
      </c>
      <c r="BK122" s="90"/>
      <c r="BL122" s="88">
        <v>7.6730018623472227E-3</v>
      </c>
      <c r="BM122" s="91">
        <v>0</v>
      </c>
      <c r="BN122" s="90"/>
      <c r="BO122" s="88">
        <v>0</v>
      </c>
      <c r="BP122" s="91">
        <v>0</v>
      </c>
      <c r="BQ122" s="90"/>
      <c r="BR122" s="88">
        <v>0</v>
      </c>
      <c r="BS122" s="91">
        <v>0</v>
      </c>
      <c r="BT122" s="90"/>
      <c r="BU122" s="88">
        <v>0</v>
      </c>
      <c r="BV122" s="91">
        <v>0</v>
      </c>
      <c r="BW122" s="90"/>
      <c r="BX122" s="88">
        <v>0</v>
      </c>
      <c r="BY122" s="91">
        <v>0</v>
      </c>
      <c r="BZ122" s="90"/>
      <c r="CA122" s="88">
        <v>0</v>
      </c>
      <c r="CB122" s="91">
        <v>0</v>
      </c>
      <c r="CC122" s="90"/>
      <c r="CD122" s="88">
        <v>0</v>
      </c>
      <c r="CE122" s="91">
        <v>0</v>
      </c>
      <c r="CF122" s="90"/>
      <c r="CG122" s="88">
        <v>0</v>
      </c>
      <c r="CH122" s="91">
        <v>0.14280223387197716</v>
      </c>
      <c r="CI122" s="90"/>
      <c r="CJ122" s="88">
        <v>1.2421584127569579E-2</v>
      </c>
      <c r="CK122" s="91">
        <v>3.6598920815344695</v>
      </c>
      <c r="CL122" s="90"/>
      <c r="CM122" s="88">
        <v>9.5879145891983996E-3</v>
      </c>
      <c r="CN122" s="91">
        <v>1.3051423224537784</v>
      </c>
      <c r="CO122" s="90"/>
      <c r="CP122" s="88">
        <v>9.1427897650728351E-3</v>
      </c>
      <c r="CQ122" s="91">
        <v>8.0951419893718946</v>
      </c>
      <c r="CR122" s="90"/>
      <c r="CS122" s="88">
        <v>1.4212503497681236E-2</v>
      </c>
      <c r="CT122" s="91">
        <v>0.56322301657219176</v>
      </c>
      <c r="CU122" s="90"/>
      <c r="CV122" s="88">
        <v>4.0535955294089916E-3</v>
      </c>
      <c r="CW122" s="91">
        <v>16.076074274337149</v>
      </c>
      <c r="CX122" s="90"/>
      <c r="CY122" s="88">
        <v>2.6000582464809747E-2</v>
      </c>
      <c r="CZ122" s="89">
        <v>47.368716290242006</v>
      </c>
      <c r="DA122" s="88">
        <v>1.0035449112254404E-2</v>
      </c>
      <c r="DC122" s="232">
        <f>CZ119/CZ87</f>
        <v>1.3894454607301967</v>
      </c>
      <c r="DD122" s="234">
        <f>DC121/DC122</f>
        <v>1.1896199248677319</v>
      </c>
      <c r="DE122" s="233" t="s">
        <v>733</v>
      </c>
      <c r="DI122" s="223">
        <f>DI119/$CZ119</f>
        <v>7.1284740023833698E-2</v>
      </c>
      <c r="DJ122" s="223">
        <f t="shared" ref="DJ122:DK122" si="29">DJ119/$CZ119</f>
        <v>0</v>
      </c>
      <c r="DK122" s="223">
        <f t="shared" si="29"/>
        <v>0.1425694800476674</v>
      </c>
      <c r="DL122" s="224"/>
      <c r="DM122" s="224"/>
      <c r="DN122" s="223">
        <f t="shared" ref="DN122:DP122" si="30">DN119/$CZ119</f>
        <v>0.10692711003575055</v>
      </c>
      <c r="DO122" s="223">
        <f t="shared" si="30"/>
        <v>0</v>
      </c>
      <c r="DP122" s="223">
        <f t="shared" si="30"/>
        <v>0.21385422007150109</v>
      </c>
      <c r="DQ122" s="224"/>
      <c r="DR122" s="224"/>
      <c r="DS122" s="225">
        <f t="shared" ref="DS122:DU122" si="31">DS119/$CZ119</f>
        <v>9.494392629926969E-3</v>
      </c>
      <c r="DT122" s="225">
        <f t="shared" si="31"/>
        <v>0</v>
      </c>
      <c r="DU122" s="225">
        <f t="shared" si="31"/>
        <v>1.8988785259853938E-2</v>
      </c>
      <c r="DV122" s="226"/>
      <c r="DW122" s="226"/>
      <c r="DX122" s="225">
        <f t="shared" ref="DX122:DZ122" si="32">DX119/$CZ119</f>
        <v>1.4241588944890457E-2</v>
      </c>
      <c r="DY122" s="225">
        <f t="shared" si="32"/>
        <v>0</v>
      </c>
      <c r="DZ122" s="225">
        <f t="shared" si="32"/>
        <v>2.8483177889780914E-2</v>
      </c>
      <c r="EA122" s="224" t="s">
        <v>707</v>
      </c>
      <c r="EB122" s="224"/>
      <c r="EC122" s="224"/>
    </row>
    <row r="123" spans="1:137" ht="18.649999999999999" customHeight="1">
      <c r="C123" s="94" t="s">
        <v>711</v>
      </c>
      <c r="D123" s="92"/>
      <c r="E123" s="91">
        <v>0</v>
      </c>
      <c r="F123" s="90"/>
      <c r="G123" s="88">
        <v>0</v>
      </c>
      <c r="H123" s="91">
        <v>0.50692471565021358</v>
      </c>
      <c r="I123" s="90"/>
      <c r="J123" s="88">
        <v>7.1496458952561556E-2</v>
      </c>
      <c r="K123" s="91">
        <v>0</v>
      </c>
      <c r="L123" s="90"/>
      <c r="M123" s="88">
        <v>0</v>
      </c>
      <c r="N123" s="91">
        <v>0.40026057677427768</v>
      </c>
      <c r="O123" s="90"/>
      <c r="P123" s="88">
        <v>0.13238806484006091</v>
      </c>
      <c r="Q123" s="91">
        <v>0</v>
      </c>
      <c r="R123" s="90"/>
      <c r="S123" s="88">
        <v>0</v>
      </c>
      <c r="T123" s="91">
        <v>0</v>
      </c>
      <c r="U123" s="90"/>
      <c r="V123" s="88">
        <v>0</v>
      </c>
      <c r="W123" s="91">
        <v>2.1483892537518416</v>
      </c>
      <c r="X123" s="90"/>
      <c r="Y123" s="88">
        <v>4.9430012767490351E-2</v>
      </c>
      <c r="Z123" s="91">
        <v>0.39726777259309481</v>
      </c>
      <c r="AA123" s="90"/>
      <c r="AB123" s="88">
        <v>5.8775866672441078E-2</v>
      </c>
      <c r="AC123" s="91">
        <v>1.5144896260309484</v>
      </c>
      <c r="AD123" s="90"/>
      <c r="AE123" s="88">
        <v>1.5739336947290745E-2</v>
      </c>
      <c r="AF123" s="91">
        <v>0</v>
      </c>
      <c r="AG123" s="90"/>
      <c r="AH123" s="88">
        <v>0</v>
      </c>
      <c r="AI123" s="91">
        <v>0</v>
      </c>
      <c r="AJ123" s="90"/>
      <c r="AK123" s="88">
        <v>0</v>
      </c>
      <c r="AL123" s="91">
        <v>0</v>
      </c>
      <c r="AM123" s="90"/>
      <c r="AN123" s="88">
        <v>0</v>
      </c>
      <c r="AO123" s="91">
        <v>1.6860939961437882</v>
      </c>
      <c r="AP123" s="90"/>
      <c r="AQ123" s="88">
        <v>3.2295265029622738E-2</v>
      </c>
      <c r="AR123" s="91">
        <v>31.676880251536389</v>
      </c>
      <c r="AS123" s="90"/>
      <c r="AT123" s="88">
        <v>0.10762244148487919</v>
      </c>
      <c r="AU123" s="91">
        <v>30.363621116248595</v>
      </c>
      <c r="AV123" s="90"/>
      <c r="AW123" s="88">
        <v>0.24957989860952043</v>
      </c>
      <c r="AX123" s="91">
        <v>1.9957966807789425</v>
      </c>
      <c r="AY123" s="90"/>
      <c r="AZ123" s="88">
        <v>4.8041240917716492E-2</v>
      </c>
      <c r="BA123" s="91">
        <v>0</v>
      </c>
      <c r="BB123" s="90"/>
      <c r="BC123" s="88">
        <v>0</v>
      </c>
      <c r="BD123" s="91">
        <v>-1.5782919699417879</v>
      </c>
      <c r="BE123" s="90"/>
      <c r="BF123" s="88">
        <v>-1.6700082353615975E-2</v>
      </c>
      <c r="BG123" s="91">
        <v>-6.055299915888142</v>
      </c>
      <c r="BH123" s="90"/>
      <c r="BI123" s="88">
        <v>-2.7692969189516425E-2</v>
      </c>
      <c r="BJ123" s="91">
        <v>4.1036483089639342</v>
      </c>
      <c r="BK123" s="90"/>
      <c r="BL123" s="88">
        <v>7.4885604647303719E-2</v>
      </c>
      <c r="BM123" s="91">
        <v>0</v>
      </c>
      <c r="BN123" s="90"/>
      <c r="BO123" s="88">
        <v>0</v>
      </c>
      <c r="BP123" s="91">
        <v>8.0897592540670864</v>
      </c>
      <c r="BQ123" s="90"/>
      <c r="BR123" s="88">
        <v>0.14681373022380825</v>
      </c>
      <c r="BS123" s="91">
        <v>63.150998087901527</v>
      </c>
      <c r="BT123" s="90"/>
      <c r="BU123" s="88">
        <v>0.18514045622130426</v>
      </c>
      <c r="BV123" s="91">
        <v>18.537248161797731</v>
      </c>
      <c r="BW123" s="90"/>
      <c r="BX123" s="88">
        <v>0.39730570371091423</v>
      </c>
      <c r="BY123" s="91">
        <v>10.677340329624228</v>
      </c>
      <c r="BZ123" s="90"/>
      <c r="CA123" s="88">
        <v>2.7353614687000125E-2</v>
      </c>
      <c r="CB123" s="91">
        <v>8.9966010439891502</v>
      </c>
      <c r="CC123" s="90"/>
      <c r="CD123" s="88">
        <v>0.23291152701081547</v>
      </c>
      <c r="CE123" s="91">
        <v>4.6982516628504882</v>
      </c>
      <c r="CF123" s="90"/>
      <c r="CG123" s="88">
        <v>3.1480047975421775E-2</v>
      </c>
      <c r="CH123" s="91">
        <v>3.7516164335236355</v>
      </c>
      <c r="CI123" s="90"/>
      <c r="CJ123" s="88">
        <v>0.32633256413316619</v>
      </c>
      <c r="CK123" s="91">
        <v>24.876546741911714</v>
      </c>
      <c r="CL123" s="90"/>
      <c r="CM123" s="88">
        <v>6.5169737282431084E-2</v>
      </c>
      <c r="CN123" s="91">
        <v>9.6528748500269508</v>
      </c>
      <c r="CO123" s="90"/>
      <c r="CP123" s="88">
        <v>6.7620368954421764E-2</v>
      </c>
      <c r="CQ123" s="91">
        <v>78.054028715617363</v>
      </c>
      <c r="CR123" s="90"/>
      <c r="CS123" s="88">
        <v>0.13703813442497725</v>
      </c>
      <c r="CT123" s="91">
        <v>10.208984324683803</v>
      </c>
      <c r="CU123" s="90"/>
      <c r="CV123" s="88">
        <v>7.3475500824175588E-2</v>
      </c>
      <c r="CW123" s="91">
        <v>9.149066279551441</v>
      </c>
      <c r="CX123" s="90"/>
      <c r="CY123" s="88">
        <v>1.4797210327475654E-2</v>
      </c>
      <c r="CZ123" s="89">
        <v>317.00309629818719</v>
      </c>
      <c r="DA123" s="88">
        <v>6.7159692946605856E-2</v>
      </c>
      <c r="DN123" s="80" t="s">
        <v>725</v>
      </c>
      <c r="DX123" s="80" t="s">
        <v>734</v>
      </c>
    </row>
    <row r="124" spans="1:137" ht="18.5">
      <c r="C124" s="94" t="s">
        <v>712</v>
      </c>
      <c r="D124" s="92"/>
      <c r="E124" s="91">
        <v>1.4985106500743695</v>
      </c>
      <c r="F124" s="90"/>
      <c r="G124" s="88">
        <v>7.7645236105783361E-2</v>
      </c>
      <c r="H124" s="91">
        <v>8.1747369419518726E-2</v>
      </c>
      <c r="I124" s="90"/>
      <c r="J124" s="88">
        <v>1.1529616256105789E-2</v>
      </c>
      <c r="K124" s="91">
        <v>2.4397610455629684</v>
      </c>
      <c r="L124" s="90"/>
      <c r="M124" s="88">
        <v>5.4829046449399226E-2</v>
      </c>
      <c r="N124" s="91">
        <v>2.6653742274153763E-2</v>
      </c>
      <c r="O124" s="90"/>
      <c r="P124" s="88">
        <v>8.8158503864118366E-3</v>
      </c>
      <c r="Q124" s="91">
        <v>0.93959996947664859</v>
      </c>
      <c r="R124" s="90"/>
      <c r="S124" s="88">
        <v>4.0822366227860868E-2</v>
      </c>
      <c r="T124" s="91">
        <v>4.6530782031598914</v>
      </c>
      <c r="U124" s="90"/>
      <c r="V124" s="88">
        <v>3.6604994895336369E-2</v>
      </c>
      <c r="W124" s="91">
        <v>0.42486673912250533</v>
      </c>
      <c r="X124" s="90"/>
      <c r="Y124" s="88">
        <v>9.7753087819779493E-3</v>
      </c>
      <c r="Z124" s="91">
        <v>0.21767683434187757</v>
      </c>
      <c r="AA124" s="90"/>
      <c r="AB124" s="88">
        <v>3.2205342279454818E-2</v>
      </c>
      <c r="AC124" s="91">
        <v>3.9454002579412424</v>
      </c>
      <c r="AD124" s="90"/>
      <c r="AE124" s="88">
        <v>4.1002581321343483E-2</v>
      </c>
      <c r="AF124" s="91">
        <v>14.782074085842055</v>
      </c>
      <c r="AG124" s="90"/>
      <c r="AH124" s="88">
        <v>6.3930617238145998E-2</v>
      </c>
      <c r="AI124" s="91">
        <v>0.85360980380828289</v>
      </c>
      <c r="AJ124" s="90"/>
      <c r="AK124" s="88">
        <v>4.7547082675990913E-2</v>
      </c>
      <c r="AL124" s="91">
        <v>2.5158150435363429</v>
      </c>
      <c r="AM124" s="90"/>
      <c r="AN124" s="88">
        <v>5.9628712736675103E-2</v>
      </c>
      <c r="AO124" s="91">
        <v>6.5852724768370079</v>
      </c>
      <c r="AP124" s="90"/>
      <c r="AQ124" s="88">
        <v>0.12613360845725638</v>
      </c>
      <c r="AR124" s="91">
        <v>23.10973584884233</v>
      </c>
      <c r="AS124" s="90"/>
      <c r="AT124" s="88">
        <v>7.8515503243171123E-2</v>
      </c>
      <c r="AU124" s="91">
        <v>9.3008589546467686</v>
      </c>
      <c r="AV124" s="90"/>
      <c r="AW124" s="88">
        <v>7.6450283251623799E-2</v>
      </c>
      <c r="AX124" s="91">
        <v>4.0762020594697459</v>
      </c>
      <c r="AY124" s="90"/>
      <c r="AZ124" s="88">
        <v>9.8119115566345685E-2</v>
      </c>
      <c r="BA124" s="91">
        <v>0.6820435901584968</v>
      </c>
      <c r="BB124" s="90"/>
      <c r="BC124" s="88">
        <v>0.11232195431314422</v>
      </c>
      <c r="BD124" s="91">
        <v>2.8832387400646753</v>
      </c>
      <c r="BE124" s="90"/>
      <c r="BF124" s="88">
        <v>3.0507868836202701E-2</v>
      </c>
      <c r="BG124" s="91">
        <v>6.5950561062594311</v>
      </c>
      <c r="BH124" s="90"/>
      <c r="BI124" s="88">
        <v>3.0161459893103728E-2</v>
      </c>
      <c r="BJ124" s="91">
        <v>1.5337185974045904</v>
      </c>
      <c r="BK124" s="90"/>
      <c r="BL124" s="88">
        <v>2.7988130531208917E-2</v>
      </c>
      <c r="BM124" s="91">
        <v>4.7682585662785986</v>
      </c>
      <c r="BN124" s="90"/>
      <c r="BO124" s="88">
        <v>1.6405894774396759E-2</v>
      </c>
      <c r="BP124" s="91">
        <v>2.3149142556149682</v>
      </c>
      <c r="BQ124" s="90"/>
      <c r="BR124" s="88">
        <v>4.2011286905013934E-2</v>
      </c>
      <c r="BS124" s="91">
        <v>5.76394115476762</v>
      </c>
      <c r="BT124" s="90"/>
      <c r="BU124" s="88">
        <v>1.6898207903872718E-2</v>
      </c>
      <c r="BV124" s="91">
        <v>1.3937999221340982</v>
      </c>
      <c r="BW124" s="90"/>
      <c r="BX124" s="88">
        <v>2.9873077927333611E-2</v>
      </c>
      <c r="BY124" s="91">
        <v>4.6503798361586748</v>
      </c>
      <c r="BZ124" s="90"/>
      <c r="CA124" s="88">
        <v>1.1913519121756413E-2</v>
      </c>
      <c r="CB124" s="91">
        <v>1.4615563229866992</v>
      </c>
      <c r="CC124" s="90"/>
      <c r="CD124" s="88">
        <v>3.7837991629803704E-2</v>
      </c>
      <c r="CE124" s="91">
        <v>2.6285759542837459</v>
      </c>
      <c r="CF124" s="90"/>
      <c r="CG124" s="88">
        <v>1.761244460406115E-2</v>
      </c>
      <c r="CH124" s="91">
        <v>0.32538163161187061</v>
      </c>
      <c r="CI124" s="90"/>
      <c r="CJ124" s="88">
        <v>2.8303165861229846E-2</v>
      </c>
      <c r="CK124" s="91">
        <v>10.506350944093976</v>
      </c>
      <c r="CL124" s="90"/>
      <c r="CM124" s="88">
        <v>2.7523761152509894E-2</v>
      </c>
      <c r="CN124" s="91">
        <v>4.727668246789257</v>
      </c>
      <c r="CO124" s="90"/>
      <c r="CP124" s="88">
        <v>3.3118286117746698E-2</v>
      </c>
      <c r="CQ124" s="91">
        <v>23.789379163072855</v>
      </c>
      <c r="CR124" s="90"/>
      <c r="CS124" s="88">
        <v>4.1766609530350177E-2</v>
      </c>
      <c r="CT124" s="91">
        <v>3.8819789660416095</v>
      </c>
      <c r="CU124" s="90"/>
      <c r="CV124" s="88">
        <v>2.793915042353215E-2</v>
      </c>
      <c r="CW124" s="91">
        <v>9.5691689913619395</v>
      </c>
      <c r="CX124" s="90"/>
      <c r="CY124" s="88">
        <v>1.5476661978153566E-2</v>
      </c>
      <c r="CZ124" s="89">
        <v>162.92627407343883</v>
      </c>
      <c r="DA124" s="88">
        <v>3.4517260769636453E-2</v>
      </c>
      <c r="DC124" s="213" t="s">
        <v>747</v>
      </c>
      <c r="DD124" s="213"/>
      <c r="DE124" s="213"/>
      <c r="DF124" s="213"/>
      <c r="DG124" s="213"/>
      <c r="DI124" s="227"/>
      <c r="DJ124" s="227"/>
      <c r="DK124" s="227"/>
      <c r="DL124" s="227"/>
      <c r="DM124" s="227"/>
      <c r="DN124" s="228">
        <f>DN122-DI122</f>
        <v>3.5642370011916849E-2</v>
      </c>
      <c r="DO124" s="228">
        <f t="shared" ref="DO124:DP124" si="33">DO122-DJ122</f>
        <v>0</v>
      </c>
      <c r="DP124" s="228">
        <f t="shared" si="33"/>
        <v>7.1284740023833698E-2</v>
      </c>
      <c r="DQ124" s="229"/>
      <c r="DR124" s="229"/>
      <c r="DS124" s="229"/>
      <c r="DT124" s="229"/>
      <c r="DU124" s="229"/>
      <c r="DV124" s="229"/>
      <c r="DW124" s="229"/>
      <c r="DX124" s="228">
        <f>DX122-DS122</f>
        <v>4.747196314963488E-3</v>
      </c>
      <c r="DY124" s="228">
        <f t="shared" ref="DY124:DZ124" si="34">DY122-DT122</f>
        <v>0</v>
      </c>
      <c r="DZ124" s="228">
        <f t="shared" si="34"/>
        <v>9.494392629926976E-3</v>
      </c>
      <c r="EA124" s="227" t="s">
        <v>748</v>
      </c>
      <c r="EB124" s="227"/>
      <c r="EC124" s="227"/>
      <c r="ED124" s="227"/>
      <c r="EE124" s="227"/>
      <c r="EF124" s="227"/>
      <c r="EG124" s="227"/>
    </row>
    <row r="125" spans="1:137">
      <c r="C125" s="93" t="s">
        <v>713</v>
      </c>
      <c r="D125" s="92"/>
      <c r="E125" s="91">
        <v>0.12644601522019064</v>
      </c>
      <c r="F125" s="90"/>
      <c r="G125" s="88">
        <v>6.5517924119657912E-3</v>
      </c>
      <c r="H125" s="91">
        <v>3.0425287572677092E-2</v>
      </c>
      <c r="I125" s="90"/>
      <c r="J125" s="88">
        <v>4.2911703787605069E-3</v>
      </c>
      <c r="K125" s="91">
        <v>0.88252390977899287</v>
      </c>
      <c r="L125" s="90"/>
      <c r="M125" s="88">
        <v>1.9833067066128363E-2</v>
      </c>
      <c r="N125" s="91">
        <v>1.0733580287120077E-2</v>
      </c>
      <c r="O125" s="90"/>
      <c r="P125" s="88">
        <v>3.5501820700633417E-3</v>
      </c>
      <c r="Q125" s="91">
        <v>0.94939090977036955</v>
      </c>
      <c r="R125" s="90"/>
      <c r="S125" s="88">
        <v>4.1247748692068507E-2</v>
      </c>
      <c r="T125" s="91">
        <v>3.7164956033786982</v>
      </c>
      <c r="U125" s="90"/>
      <c r="V125" s="88">
        <v>2.9237054837769845E-2</v>
      </c>
      <c r="W125" s="91">
        <v>0.19990755082040784</v>
      </c>
      <c r="X125" s="90"/>
      <c r="Y125" s="88">
        <v>4.5994610949175226E-3</v>
      </c>
      <c r="Z125" s="91">
        <v>1.4920946797443515E-2</v>
      </c>
      <c r="AA125" s="90"/>
      <c r="AB125" s="88">
        <v>2.2075578239551625E-3</v>
      </c>
      <c r="AC125" s="91">
        <v>1.0344898836831302</v>
      </c>
      <c r="AD125" s="90"/>
      <c r="AE125" s="88">
        <v>1.0750938512879371E-2</v>
      </c>
      <c r="AF125" s="91">
        <v>10.885466194015262</v>
      </c>
      <c r="AG125" s="90"/>
      <c r="AH125" s="88">
        <v>4.7078276611730641E-2</v>
      </c>
      <c r="AI125" s="91">
        <v>0.613797233861753</v>
      </c>
      <c r="AJ125" s="90"/>
      <c r="AK125" s="88">
        <v>3.4189236925954943E-2</v>
      </c>
      <c r="AL125" s="91">
        <v>0.98270548823299553</v>
      </c>
      <c r="AM125" s="90"/>
      <c r="AN125" s="88">
        <v>2.3291641972309745E-2</v>
      </c>
      <c r="AO125" s="91">
        <v>1.8700838983810694E-2</v>
      </c>
      <c r="AP125" s="90"/>
      <c r="AQ125" s="88">
        <v>3.5819388043592981E-4</v>
      </c>
      <c r="AR125" s="91">
        <v>3.1586484197471436</v>
      </c>
      <c r="AS125" s="90"/>
      <c r="AT125" s="88">
        <v>1.073153202039381E-2</v>
      </c>
      <c r="AU125" s="91">
        <v>0.43148670735997652</v>
      </c>
      <c r="AV125" s="90"/>
      <c r="AW125" s="88">
        <v>3.5466918870434064E-3</v>
      </c>
      <c r="AX125" s="91">
        <v>8.4692993716898035E-2</v>
      </c>
      <c r="AY125" s="90"/>
      <c r="AZ125" s="88">
        <v>2.0386628329335365E-3</v>
      </c>
      <c r="BA125" s="91">
        <v>8.5619251797516456E-3</v>
      </c>
      <c r="BB125" s="90"/>
      <c r="BC125" s="88">
        <v>1.4100156980423209E-3</v>
      </c>
      <c r="BD125" s="91">
        <v>1.2999833082464471</v>
      </c>
      <c r="BE125" s="90"/>
      <c r="BF125" s="88">
        <v>1.3755267542064813E-2</v>
      </c>
      <c r="BG125" s="91">
        <v>1.1245684168304182</v>
      </c>
      <c r="BH125" s="90"/>
      <c r="BI125" s="88">
        <v>5.1430381568838088E-3</v>
      </c>
      <c r="BJ125" s="91">
        <v>0.45661879891933155</v>
      </c>
      <c r="BK125" s="90"/>
      <c r="BL125" s="88">
        <v>8.3326280119343094E-3</v>
      </c>
      <c r="BM125" s="91">
        <v>1.4567692856909653</v>
      </c>
      <c r="BN125" s="90"/>
      <c r="BO125" s="88">
        <v>5.0122289467770254E-3</v>
      </c>
      <c r="BP125" s="91">
        <v>0.66873207022203351</v>
      </c>
      <c r="BQ125" s="90"/>
      <c r="BR125" s="88">
        <v>1.2136214028894296E-2</v>
      </c>
      <c r="BS125" s="91">
        <v>2.3386066102713396</v>
      </c>
      <c r="BT125" s="90"/>
      <c r="BU125" s="88">
        <v>6.8561180006233707E-3</v>
      </c>
      <c r="BV125" s="91">
        <v>0.36448362946516089</v>
      </c>
      <c r="BW125" s="90"/>
      <c r="BX125" s="88">
        <v>7.8119159668044351E-3</v>
      </c>
      <c r="BY125" s="91">
        <v>0.84181810644852972</v>
      </c>
      <c r="BZ125" s="90"/>
      <c r="CA125" s="88">
        <v>2.1566014952661464E-3</v>
      </c>
      <c r="CB125" s="91">
        <v>0.38616628180421719</v>
      </c>
      <c r="CC125" s="90"/>
      <c r="CD125" s="88">
        <v>9.9973954536087782E-3</v>
      </c>
      <c r="CE125" s="91">
        <v>1.403356325257487</v>
      </c>
      <c r="CF125" s="90"/>
      <c r="CG125" s="88">
        <v>9.4030136348452059E-3</v>
      </c>
      <c r="CH125" s="91">
        <v>7.60622926678544E-2</v>
      </c>
      <c r="CI125" s="90"/>
      <c r="CJ125" s="88">
        <v>6.6162422091842234E-3</v>
      </c>
      <c r="CK125" s="91">
        <v>3.5146574794032257</v>
      </c>
      <c r="CL125" s="90"/>
      <c r="CM125" s="88">
        <v>9.2074397201015075E-3</v>
      </c>
      <c r="CN125" s="91">
        <v>1.1136691971752519</v>
      </c>
      <c r="CO125" s="90"/>
      <c r="CP125" s="88">
        <v>7.8014812349872075E-3</v>
      </c>
      <c r="CQ125" s="91">
        <v>6.2814608412216302</v>
      </c>
      <c r="CR125" s="90"/>
      <c r="CS125" s="88">
        <v>1.1028254265783058E-2</v>
      </c>
      <c r="CT125" s="91">
        <v>1.9644902084809501</v>
      </c>
      <c r="CU125" s="90"/>
      <c r="CV125" s="88">
        <v>1.4138713249204399E-2</v>
      </c>
      <c r="CW125" s="91">
        <v>1.6428060337894224</v>
      </c>
      <c r="CX125" s="90"/>
      <c r="CY125" s="88">
        <v>2.6569865892828548E-3</v>
      </c>
      <c r="CZ125" s="89">
        <v>48.083642374300887</v>
      </c>
      <c r="DA125" s="88">
        <v>1.0186912037524224E-2</v>
      </c>
      <c r="DC125" s="216">
        <f>BJ119</f>
        <v>41.359679640142403</v>
      </c>
      <c r="DD125" s="248">
        <f>DC125/CZ119</f>
        <v>1.1658228725747701E-2</v>
      </c>
      <c r="DE125" s="213" t="s">
        <v>707</v>
      </c>
      <c r="DF125" s="213"/>
      <c r="DG125" s="213"/>
      <c r="EG125" s="77" t="s">
        <v>749</v>
      </c>
    </row>
    <row r="126" spans="1:137" ht="18.5">
      <c r="C126" s="87" t="s">
        <v>714</v>
      </c>
      <c r="D126" s="86"/>
      <c r="E126" s="85">
        <v>4.165190971281481</v>
      </c>
      <c r="F126" s="84"/>
      <c r="G126" s="82">
        <v>0.21581911104520837</v>
      </c>
      <c r="H126" s="85">
        <v>0.3183986705941742</v>
      </c>
      <c r="I126" s="84"/>
      <c r="J126" s="82">
        <v>4.4906821032562043E-2</v>
      </c>
      <c r="K126" s="85">
        <v>7.2984388113249787</v>
      </c>
      <c r="L126" s="84"/>
      <c r="M126" s="82">
        <v>0.1640187022913541</v>
      </c>
      <c r="N126" s="85">
        <v>0.11984702586874912</v>
      </c>
      <c r="O126" s="84"/>
      <c r="P126" s="82">
        <v>3.9639966442530865E-2</v>
      </c>
      <c r="Q126" s="85">
        <v>1.9973191192281872</v>
      </c>
      <c r="R126" s="84"/>
      <c r="S126" s="82">
        <v>8.6776601966532863E-2</v>
      </c>
      <c r="T126" s="85">
        <v>20.465737604877166</v>
      </c>
      <c r="U126" s="84"/>
      <c r="V126" s="82">
        <v>0.1610005651843715</v>
      </c>
      <c r="W126" s="85">
        <v>2.041236946072813</v>
      </c>
      <c r="X126" s="84"/>
      <c r="Y126" s="82">
        <v>4.6964658815737505E-2</v>
      </c>
      <c r="Z126" s="85">
        <v>0.67506537432231362</v>
      </c>
      <c r="AA126" s="84"/>
      <c r="AB126" s="82">
        <v>9.9876091577632026E-2</v>
      </c>
      <c r="AC126" s="85">
        <v>9.5236320530691803</v>
      </c>
      <c r="AD126" s="84"/>
      <c r="AE126" s="82">
        <v>9.8974368175837921E-2</v>
      </c>
      <c r="AF126" s="85">
        <v>60.316296234962955</v>
      </c>
      <c r="AG126" s="84"/>
      <c r="AH126" s="82">
        <v>0.26086041954784212</v>
      </c>
      <c r="AI126" s="85">
        <v>3.6002390029236184</v>
      </c>
      <c r="AJ126" s="84"/>
      <c r="AK126" s="82">
        <v>0.20053760015598751</v>
      </c>
      <c r="AL126" s="85">
        <v>8.85691343188231</v>
      </c>
      <c r="AM126" s="84"/>
      <c r="AN126" s="82">
        <v>0.20992256490403657</v>
      </c>
      <c r="AO126" s="85">
        <v>1.6997589050937112</v>
      </c>
      <c r="AP126" s="84"/>
      <c r="AQ126" s="82">
        <v>3.255700124192925E-2</v>
      </c>
      <c r="AR126" s="85">
        <v>65.181928603290245</v>
      </c>
      <c r="AS126" s="84"/>
      <c r="AT126" s="82">
        <v>0.22145609798928778</v>
      </c>
      <c r="AU126" s="85">
        <v>17.217404964101767</v>
      </c>
      <c r="AV126" s="84"/>
      <c r="AW126" s="82">
        <v>0.14152192746734152</v>
      </c>
      <c r="AX126" s="85">
        <v>7.48602289027437</v>
      </c>
      <c r="AY126" s="84"/>
      <c r="AZ126" s="82">
        <v>0.18019762867169803</v>
      </c>
      <c r="BA126" s="85">
        <v>0.52491752743919329</v>
      </c>
      <c r="BB126" s="84"/>
      <c r="BC126" s="82">
        <v>8.6445739518631534E-2</v>
      </c>
      <c r="BD126" s="85">
        <v>6.7994685644805548</v>
      </c>
      <c r="BE126" s="84"/>
      <c r="BF126" s="82">
        <v>7.194593088618223E-2</v>
      </c>
      <c r="BG126" s="85">
        <v>22.312744549087206</v>
      </c>
      <c r="BH126" s="84"/>
      <c r="BI126" s="82">
        <v>0.10204385512105441</v>
      </c>
      <c r="BJ126" s="85">
        <v>1.5862533982702647</v>
      </c>
      <c r="BK126" s="84"/>
      <c r="BL126" s="82">
        <v>2.8946814129717627E-2</v>
      </c>
      <c r="BM126" s="85">
        <v>15.164651781387747</v>
      </c>
      <c r="BN126" s="84"/>
      <c r="BO126" s="82">
        <v>5.2176214430834519E-2</v>
      </c>
      <c r="BP126" s="85">
        <v>4.0136665503634106</v>
      </c>
      <c r="BQ126" s="84"/>
      <c r="BR126" s="82">
        <v>7.2840407189760148E-2</v>
      </c>
      <c r="BS126" s="85">
        <v>23.279646733721233</v>
      </c>
      <c r="BT126" s="84"/>
      <c r="BU126" s="82">
        <v>6.8249189204464142E-2</v>
      </c>
      <c r="BV126" s="85">
        <v>2.3939256267060109</v>
      </c>
      <c r="BW126" s="84"/>
      <c r="BX126" s="82">
        <v>5.1308602951657518E-2</v>
      </c>
      <c r="BY126" s="85">
        <v>16.354405316030668</v>
      </c>
      <c r="BZ126" s="84"/>
      <c r="CA126" s="82">
        <v>4.1897334695659483E-2</v>
      </c>
      <c r="CB126" s="85">
        <v>2.5304050249167158</v>
      </c>
      <c r="CC126" s="84"/>
      <c r="CD126" s="82">
        <v>6.5509240148306794E-2</v>
      </c>
      <c r="CE126" s="85">
        <v>8.7708134162817242</v>
      </c>
      <c r="CF126" s="84"/>
      <c r="CG126" s="82">
        <v>5.8767738925356951E-2</v>
      </c>
      <c r="CH126" s="85">
        <v>0.8728840370876827</v>
      </c>
      <c r="CI126" s="84"/>
      <c r="CJ126" s="82">
        <v>7.5927401177895135E-2</v>
      </c>
      <c r="CK126" s="85">
        <v>43.447594576955808</v>
      </c>
      <c r="CL126" s="84"/>
      <c r="CM126" s="82">
        <v>0.11382079488401672</v>
      </c>
      <c r="CN126" s="85">
        <v>12.440008264393411</v>
      </c>
      <c r="CO126" s="84"/>
      <c r="CP126" s="82">
        <v>8.7144810401430794E-2</v>
      </c>
      <c r="CQ126" s="85">
        <v>41.354845840045272</v>
      </c>
      <c r="CR126" s="84"/>
      <c r="CS126" s="82">
        <v>7.2606001465987377E-2</v>
      </c>
      <c r="CT126" s="85">
        <v>8.1329258615012439</v>
      </c>
      <c r="CU126" s="84"/>
      <c r="CV126" s="82">
        <v>5.8533815101944706E-2</v>
      </c>
      <c r="CW126" s="85">
        <v>22.116112738333722</v>
      </c>
      <c r="CX126" s="84"/>
      <c r="CY126" s="82">
        <v>3.5769417535723914E-2</v>
      </c>
      <c r="CZ126" s="83">
        <v>443.05870041616993</v>
      </c>
      <c r="DA126" s="82">
        <v>9.3865601392368381E-2</v>
      </c>
      <c r="DI126" s="227"/>
      <c r="DJ126" s="227"/>
      <c r="DK126" s="227"/>
      <c r="DL126" s="227"/>
      <c r="DM126" s="227"/>
      <c r="DN126" s="228">
        <f>DN124-DN$92</f>
        <v>5.6812292585962099E-3</v>
      </c>
      <c r="DO126" s="228">
        <f t="shared" ref="DO126:DP126" si="35">DO124-DO$92</f>
        <v>0</v>
      </c>
      <c r="DP126" s="228">
        <f t="shared" si="35"/>
        <v>1.136245851719242E-2</v>
      </c>
      <c r="DQ126" s="229"/>
      <c r="DR126" s="229"/>
      <c r="DS126" s="229"/>
      <c r="DT126" s="229"/>
      <c r="DU126" s="229"/>
      <c r="DV126" s="229"/>
      <c r="DW126" s="229"/>
      <c r="DX126" s="228">
        <f>DX124-DX$92</f>
        <v>7.5668118006332052E-4</v>
      </c>
      <c r="DY126" s="228">
        <f t="shared" ref="DY126:DZ126" si="36">DY124-DY$92</f>
        <v>0</v>
      </c>
      <c r="DZ126" s="228">
        <f t="shared" si="36"/>
        <v>1.513362360126641E-3</v>
      </c>
      <c r="EA126" s="273" t="s">
        <v>737</v>
      </c>
      <c r="EB126" s="273"/>
      <c r="EC126" s="273"/>
      <c r="ED126" s="273"/>
      <c r="EE126" s="273"/>
      <c r="EF126" s="273"/>
      <c r="EG126" s="273"/>
    </row>
    <row r="127" spans="1:137">
      <c r="BP127" s="81">
        <f>SUM(BP121:BP126)</f>
        <v>15.087072130267499</v>
      </c>
      <c r="BQ127" s="81"/>
      <c r="BR127" s="81"/>
      <c r="BS127" s="81"/>
      <c r="BT127" s="81"/>
      <c r="BU127" s="81"/>
      <c r="BV127" s="81">
        <f>SUM(BV121:BV126)</f>
        <v>22.689457340103001</v>
      </c>
      <c r="BW127" s="81"/>
      <c r="BX127" s="81"/>
      <c r="BY127" s="81"/>
      <c r="BZ127" s="81"/>
      <c r="CA127" s="81"/>
      <c r="CB127" s="81">
        <f>SUM(CB121:CB126)</f>
        <v>13.374728673696781</v>
      </c>
      <c r="CC127" s="81"/>
      <c r="CD127" s="81"/>
      <c r="CE127" s="81"/>
      <c r="CF127" s="81"/>
      <c r="CG127" s="81"/>
      <c r="CH127" s="81">
        <f>SUM(CH121:CH126)</f>
        <v>5.1687466287630208</v>
      </c>
      <c r="CI127" s="81"/>
      <c r="CJ127" s="81"/>
      <c r="CK127" s="81">
        <f>SUM(CK121:CK126)</f>
        <v>86.005041823899191</v>
      </c>
      <c r="CL127" s="81"/>
      <c r="CM127" s="81"/>
      <c r="CN127" s="81">
        <f>SUM(CN121:CN126)</f>
        <v>29.239362880838648</v>
      </c>
      <c r="CO127" s="81"/>
      <c r="CP127" s="81"/>
      <c r="CQ127" s="81">
        <f>SUM(CQ121:CQ126)</f>
        <v>157.57485654932901</v>
      </c>
      <c r="CR127" s="81"/>
      <c r="CS127" s="81"/>
      <c r="CT127" s="81">
        <f>SUM(CT121:CT126)</f>
        <v>67.859480732597149</v>
      </c>
      <c r="CW127" s="81"/>
      <c r="EA127" s="273"/>
      <c r="EB127" s="273"/>
      <c r="EC127" s="273"/>
      <c r="ED127" s="273"/>
      <c r="EE127" s="273"/>
      <c r="EF127" s="273"/>
      <c r="EG127" s="273"/>
    </row>
    <row r="128" spans="1:137" ht="18.5">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DM128" s="246" t="s">
        <v>750</v>
      </c>
      <c r="EA128" s="273"/>
      <c r="EB128" s="273"/>
      <c r="EC128" s="273"/>
      <c r="ED128" s="273"/>
      <c r="EE128" s="273"/>
      <c r="EF128" s="273"/>
      <c r="EG128" s="273"/>
    </row>
    <row r="129" spans="117:131">
      <c r="DM129" s="241" t="s">
        <v>751</v>
      </c>
      <c r="DN129" s="242"/>
      <c r="DO129" s="242"/>
      <c r="DP129" s="242"/>
      <c r="DQ129" s="242"/>
      <c r="DR129" s="242"/>
      <c r="DS129" s="242"/>
      <c r="DT129" s="242"/>
      <c r="DU129" s="242"/>
      <c r="DV129" s="242"/>
      <c r="DW129" s="242"/>
      <c r="DX129" s="242"/>
      <c r="DY129" s="243"/>
    </row>
    <row r="131" spans="117:131">
      <c r="DM131" s="235" t="s">
        <v>752</v>
      </c>
      <c r="DN131" s="236"/>
      <c r="DO131" s="236"/>
      <c r="DP131" s="236"/>
      <c r="DQ131" s="236"/>
      <c r="DR131" s="236"/>
      <c r="DS131" s="236"/>
      <c r="DT131" s="236"/>
      <c r="DU131" s="236"/>
      <c r="DV131" s="236"/>
      <c r="DW131" s="236"/>
      <c r="DX131" s="236"/>
      <c r="DY131" s="236"/>
      <c r="DZ131" s="236"/>
      <c r="EA131" s="237"/>
    </row>
    <row r="132" spans="117:131">
      <c r="DM132" s="244" t="s">
        <v>753</v>
      </c>
      <c r="DN132" s="227"/>
      <c r="DO132" s="227"/>
      <c r="DP132" s="227"/>
      <c r="DQ132" s="227"/>
      <c r="DR132" s="227"/>
      <c r="DS132" s="227"/>
      <c r="DT132" s="227"/>
      <c r="DU132" s="227"/>
      <c r="DV132" s="227"/>
      <c r="DW132" s="227"/>
      <c r="DX132" s="227"/>
      <c r="DY132" s="227"/>
      <c r="DZ132" s="227"/>
      <c r="EA132" s="245"/>
    </row>
    <row r="133" spans="117:131">
      <c r="DM133" s="244" t="s">
        <v>754</v>
      </c>
      <c r="DN133" s="227"/>
      <c r="DO133" s="227"/>
      <c r="DP133" s="227"/>
      <c r="DQ133" s="227"/>
      <c r="DR133" s="227"/>
      <c r="DS133" s="227"/>
      <c r="DT133" s="227"/>
      <c r="DU133" s="227"/>
      <c r="DV133" s="227"/>
      <c r="DW133" s="227"/>
      <c r="DX133" s="227"/>
      <c r="DY133" s="227"/>
      <c r="DZ133" s="227"/>
      <c r="EA133" s="245"/>
    </row>
    <row r="134" spans="117:131">
      <c r="DM134" s="238" t="s">
        <v>755</v>
      </c>
      <c r="DN134" s="239"/>
      <c r="DO134" s="239"/>
      <c r="DP134" s="239"/>
      <c r="DQ134" s="239"/>
      <c r="DR134" s="239"/>
      <c r="DS134" s="239"/>
      <c r="DT134" s="239"/>
      <c r="DU134" s="239"/>
      <c r="DV134" s="239"/>
      <c r="DW134" s="239"/>
      <c r="DX134" s="239"/>
      <c r="DY134" s="239"/>
      <c r="DZ134" s="239"/>
      <c r="EA134" s="240"/>
    </row>
  </sheetData>
  <mergeCells count="38">
    <mergeCell ref="CW99:CY99"/>
    <mergeCell ref="CZ99:DA99"/>
    <mergeCell ref="EA108:EG110"/>
    <mergeCell ref="EA126:EG128"/>
    <mergeCell ref="CE99:CG99"/>
    <mergeCell ref="CH99:CJ99"/>
    <mergeCell ref="CK99:CM99"/>
    <mergeCell ref="CN99:CP99"/>
    <mergeCell ref="CQ99:CS99"/>
    <mergeCell ref="CT99:CV99"/>
    <mergeCell ref="CB99:CD99"/>
    <mergeCell ref="AU99:AW99"/>
    <mergeCell ref="AX99:AZ99"/>
    <mergeCell ref="BA99:BC99"/>
    <mergeCell ref="BD99:BF99"/>
    <mergeCell ref="BG99:BI99"/>
    <mergeCell ref="BJ99:BL99"/>
    <mergeCell ref="BM99:BO99"/>
    <mergeCell ref="BP99:BR99"/>
    <mergeCell ref="BS99:BU99"/>
    <mergeCell ref="BV99:BX99"/>
    <mergeCell ref="BY99:CA99"/>
    <mergeCell ref="AR99:AT99"/>
    <mergeCell ref="C2:DA2"/>
    <mergeCell ref="C97:DA97"/>
    <mergeCell ref="E99:G99"/>
    <mergeCell ref="H99:J99"/>
    <mergeCell ref="K99:M99"/>
    <mergeCell ref="N99:P99"/>
    <mergeCell ref="Q99:S99"/>
    <mergeCell ref="T99:V99"/>
    <mergeCell ref="W99:Y99"/>
    <mergeCell ref="Z99:AB99"/>
    <mergeCell ref="AC99:AE99"/>
    <mergeCell ref="AF99:AH99"/>
    <mergeCell ref="AI99:AK99"/>
    <mergeCell ref="AL99:AN99"/>
    <mergeCell ref="AO99:AQ99"/>
  </mergeCells>
  <hyperlinks>
    <hyperlink ref="D3" r:id="rId1" xr:uid="{894CD3EA-ACD2-4D12-962A-0852FD05267A}"/>
    <hyperlink ref="DK62" r:id="rId2" xr:uid="{70F31016-FAA7-4005-9D52-EA2A738F2FE9}"/>
  </hyperlinks>
  <printOptions horizontalCentered="1" verticalCentered="1"/>
  <pageMargins left="0.70866141732283472" right="0.70866141732283472" top="0.74803149606299213" bottom="0.74803149606299213" header="0.31496062992125984" footer="0.31496062992125984"/>
  <pageSetup paperSize="8" scale="26" orientation="landscape" horizontalDpi="1200" verticalDpi="120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92CE-6D5E-4478-BD99-AE14793F9A49}">
  <sheetPr codeName="Sheet9"/>
  <dimension ref="A2:EG134"/>
  <sheetViews>
    <sheetView topLeftCell="DI112" zoomScale="55" zoomScaleNormal="55" workbookViewId="0">
      <selection activeCell="DC106" sqref="DC106"/>
    </sheetView>
  </sheetViews>
  <sheetFormatPr baseColWidth="10" defaultColWidth="8.33203125" defaultRowHeight="14.5" outlineLevelRow="1"/>
  <cols>
    <col min="1" max="1" width="3" style="77" customWidth="1"/>
    <col min="2" max="2" width="4.33203125" style="77" customWidth="1"/>
    <col min="3" max="3" width="20.33203125" style="77" customWidth="1"/>
    <col min="4" max="4" width="28" style="77" customWidth="1"/>
    <col min="5" max="5" width="7.33203125" style="77" customWidth="1"/>
    <col min="6" max="6" width="5.83203125" style="77" customWidth="1"/>
    <col min="7" max="7" width="5.58203125" style="77" customWidth="1"/>
    <col min="8" max="8" width="7.33203125" style="77" customWidth="1"/>
    <col min="9" max="9" width="5.33203125" style="77" customWidth="1"/>
    <col min="10" max="10" width="5.58203125" style="77" customWidth="1"/>
    <col min="11" max="11" width="7.83203125" style="77" customWidth="1"/>
    <col min="12" max="12" width="10.58203125" style="77" bestFit="1" customWidth="1"/>
    <col min="13" max="13" width="5.58203125" style="77" customWidth="1"/>
    <col min="14" max="14" width="7.33203125" style="77" customWidth="1"/>
    <col min="15" max="15" width="5.33203125" style="77" customWidth="1"/>
    <col min="16" max="16" width="5.58203125" style="77" customWidth="1"/>
    <col min="17" max="17" width="7.33203125" style="77" customWidth="1"/>
    <col min="18" max="18" width="4.58203125" style="77" customWidth="1"/>
    <col min="19" max="19" width="8" style="77" customWidth="1"/>
    <col min="20" max="20" width="8.25" style="77" customWidth="1"/>
    <col min="21" max="21" width="7.75" style="77" customWidth="1"/>
    <col min="22" max="22" width="6.58203125" style="77" customWidth="1"/>
    <col min="23" max="23" width="9.33203125" style="77" customWidth="1"/>
    <col min="24" max="24" width="4.58203125" style="77" customWidth="1"/>
    <col min="25" max="25" width="5.75" style="77" customWidth="1"/>
    <col min="26" max="26" width="7.33203125" style="77" customWidth="1"/>
    <col min="27" max="27" width="6.08203125" style="77" customWidth="1"/>
    <col min="28" max="28" width="8.5" style="77" customWidth="1"/>
    <col min="29" max="29" width="7.75" style="77" customWidth="1"/>
    <col min="30" max="30" width="4.58203125" style="77" customWidth="1"/>
    <col min="31" max="31" width="6" style="77" customWidth="1"/>
    <col min="32" max="32" width="7.33203125" style="77" customWidth="1"/>
    <col min="33" max="33" width="7.08203125" style="77" customWidth="1"/>
    <col min="34" max="34" width="5.58203125" style="77" customWidth="1"/>
    <col min="35" max="35" width="7.33203125" style="77" customWidth="1"/>
    <col min="36" max="36" width="5.5" style="77" customWidth="1"/>
    <col min="37" max="37" width="8" style="77" customWidth="1"/>
    <col min="38" max="38" width="7.33203125" style="77" customWidth="1"/>
    <col min="39" max="39" width="4.58203125" style="77" customWidth="1"/>
    <col min="40" max="40" width="7.5" style="77" customWidth="1"/>
    <col min="41" max="41" width="7.33203125" style="77" customWidth="1"/>
    <col min="42" max="42" width="4.58203125" style="77" customWidth="1"/>
    <col min="43" max="43" width="5.58203125" style="77" customWidth="1"/>
    <col min="44" max="44" width="8.25" style="77" customWidth="1"/>
    <col min="45" max="45" width="6.83203125" style="77" customWidth="1"/>
    <col min="46" max="46" width="8.08203125" style="77" customWidth="1"/>
    <col min="47" max="47" width="7.33203125" style="77" customWidth="1"/>
    <col min="48" max="48" width="5.08203125" style="77" customWidth="1"/>
    <col min="49" max="49" width="7.58203125" style="77" customWidth="1"/>
    <col min="50" max="50" width="7.33203125" style="77" customWidth="1"/>
    <col min="51" max="51" width="4.58203125" style="77" customWidth="1"/>
    <col min="52" max="52" width="5.58203125" style="77" customWidth="1"/>
    <col min="53" max="53" width="7.33203125" style="77" customWidth="1"/>
    <col min="54" max="54" width="6" style="77" customWidth="1"/>
    <col min="55" max="55" width="5.58203125" style="77" customWidth="1"/>
    <col min="56" max="56" width="7.33203125" style="77" customWidth="1"/>
    <col min="57" max="57" width="4.58203125" style="77" customWidth="1"/>
    <col min="58" max="58" width="7.58203125" style="77" customWidth="1"/>
    <col min="59" max="59" width="7.33203125" style="77" customWidth="1"/>
    <col min="60" max="60" width="5.5" style="77" customWidth="1"/>
    <col min="61" max="61" width="6.08203125" style="77" customWidth="1"/>
    <col min="62" max="62" width="7.33203125" style="77" customWidth="1"/>
    <col min="63" max="63" width="4.58203125" style="77" customWidth="1"/>
    <col min="64" max="64" width="5.58203125" style="77" customWidth="1"/>
    <col min="65" max="65" width="9" style="77" customWidth="1"/>
    <col min="66" max="66" width="4.58203125" style="77" customWidth="1"/>
    <col min="67" max="67" width="5.58203125" style="77" customWidth="1"/>
    <col min="68" max="68" width="7.33203125" style="77" customWidth="1"/>
    <col min="69" max="69" width="4.58203125" style="77" customWidth="1"/>
    <col min="70" max="70" width="5.58203125" style="77" customWidth="1"/>
    <col min="71" max="71" width="7.33203125" style="77" customWidth="1"/>
    <col min="72" max="72" width="4.58203125" style="77" customWidth="1"/>
    <col min="73" max="73" width="5.58203125" style="77" customWidth="1"/>
    <col min="74" max="74" width="7.33203125" style="77" customWidth="1"/>
    <col min="75" max="75" width="4.58203125" style="77" customWidth="1"/>
    <col min="76" max="76" width="5.58203125" style="77" customWidth="1"/>
    <col min="77" max="77" width="7.33203125" style="77" customWidth="1"/>
    <col min="78" max="78" width="4.58203125" style="77" customWidth="1"/>
    <col min="79" max="79" width="5.58203125" style="77" customWidth="1"/>
    <col min="80" max="80" width="7.33203125" style="77" customWidth="1"/>
    <col min="81" max="81" width="4.58203125" style="77" customWidth="1"/>
    <col min="82" max="82" width="5.58203125" style="77" customWidth="1"/>
    <col min="83" max="83" width="7.33203125" style="77" customWidth="1"/>
    <col min="84" max="84" width="5.5" style="77" customWidth="1"/>
    <col min="85" max="85" width="5.58203125" style="77" customWidth="1"/>
    <col min="86" max="86" width="7.33203125" style="77" customWidth="1"/>
    <col min="87" max="87" width="4.58203125" style="77" customWidth="1"/>
    <col min="88" max="88" width="5.58203125" style="77" customWidth="1"/>
    <col min="89" max="89" width="7.33203125" style="77" customWidth="1"/>
    <col min="90" max="90" width="4.58203125" style="77" customWidth="1"/>
    <col min="91" max="91" width="5.58203125" style="77" customWidth="1"/>
    <col min="92" max="92" width="7.33203125" style="77" customWidth="1"/>
    <col min="93" max="93" width="4.58203125" style="77" customWidth="1"/>
    <col min="94" max="94" width="5.58203125" style="77" customWidth="1"/>
    <col min="95" max="95" width="8.58203125" style="77" customWidth="1"/>
    <col min="96" max="96" width="5.08203125" style="77" customWidth="1"/>
    <col min="97" max="97" width="5.58203125" style="77" customWidth="1"/>
    <col min="98" max="98" width="7.83203125" style="77" customWidth="1"/>
    <col min="99" max="99" width="4.58203125" style="77" customWidth="1"/>
    <col min="100" max="100" width="5.58203125" style="77" customWidth="1"/>
    <col min="101" max="101" width="9.83203125" style="77" customWidth="1"/>
    <col min="102" max="102" width="5.08203125" style="77" customWidth="1"/>
    <col min="103" max="103" width="5.58203125" style="77" customWidth="1"/>
    <col min="104" max="104" width="13.08203125" style="77" customWidth="1"/>
    <col min="105" max="106" width="7.83203125" style="77" customWidth="1"/>
    <col min="107" max="107" width="19.58203125" style="77" customWidth="1"/>
    <col min="108" max="108" width="8.83203125" style="77" customWidth="1"/>
    <col min="109" max="109" width="9.08203125" style="77" customWidth="1"/>
    <col min="110" max="111" width="8.33203125" style="77"/>
    <col min="112" max="112" width="5.5" style="77" customWidth="1"/>
    <col min="113" max="113" width="26.58203125" style="77" customWidth="1"/>
    <col min="114" max="114" width="8.33203125" style="77" customWidth="1"/>
    <col min="115" max="115" width="10.33203125" style="77" customWidth="1"/>
    <col min="116" max="116" width="10.5" style="77" customWidth="1"/>
    <col min="117" max="117" width="8.33203125" style="77"/>
    <col min="118" max="118" width="21" style="77" bestFit="1" customWidth="1"/>
    <col min="119" max="122" width="8.33203125" style="77"/>
    <col min="123" max="123" width="29.08203125" style="77" bestFit="1" customWidth="1"/>
    <col min="124" max="127" width="8.33203125" style="77"/>
    <col min="128" max="128" width="12.83203125" style="77" customWidth="1"/>
    <col min="129" max="136" width="8.33203125" style="77"/>
    <col min="137" max="137" width="14.08203125" style="77" customWidth="1"/>
    <col min="138" max="16384" width="8.33203125" style="77"/>
  </cols>
  <sheetData>
    <row r="2" spans="2:108" ht="60" customHeight="1" thickBot="1">
      <c r="B2" s="79"/>
      <c r="C2" s="271" t="s">
        <v>620</v>
      </c>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row>
    <row r="3" spans="2:108">
      <c r="C3" s="77" t="s">
        <v>621</v>
      </c>
      <c r="D3" s="35" t="s">
        <v>19</v>
      </c>
    </row>
    <row r="4" spans="2:108" ht="15" thickBot="1">
      <c r="E4" s="77" t="s">
        <v>622</v>
      </c>
      <c r="H4" s="77" t="s">
        <v>623</v>
      </c>
      <c r="K4" s="77" t="s">
        <v>624</v>
      </c>
      <c r="N4" s="77" t="s">
        <v>625</v>
      </c>
      <c r="Q4" s="77" t="s">
        <v>626</v>
      </c>
      <c r="T4" s="77" t="s">
        <v>627</v>
      </c>
      <c r="W4" s="77" t="s">
        <v>628</v>
      </c>
      <c r="Z4" s="77">
        <v>4</v>
      </c>
      <c r="AC4" s="77">
        <v>5</v>
      </c>
      <c r="AF4" s="77">
        <v>6</v>
      </c>
      <c r="AI4" s="77" t="s">
        <v>629</v>
      </c>
      <c r="AL4" s="77" t="s">
        <v>630</v>
      </c>
      <c r="AO4" s="77">
        <v>8</v>
      </c>
      <c r="AR4" s="77">
        <v>9</v>
      </c>
      <c r="AU4" s="77">
        <v>10</v>
      </c>
      <c r="AX4" s="77">
        <v>11</v>
      </c>
      <c r="BA4" s="77">
        <v>12</v>
      </c>
      <c r="BD4" s="77">
        <v>13</v>
      </c>
      <c r="BG4" s="77" t="s">
        <v>631</v>
      </c>
      <c r="BJ4" s="77" t="s">
        <v>632</v>
      </c>
      <c r="BM4" s="77" t="s">
        <v>633</v>
      </c>
      <c r="BP4" s="77" t="s">
        <v>634</v>
      </c>
      <c r="BS4" s="77" t="s">
        <v>635</v>
      </c>
      <c r="BV4" s="77" t="s">
        <v>636</v>
      </c>
      <c r="BY4" s="77" t="s">
        <v>637</v>
      </c>
      <c r="CB4" s="77" t="s">
        <v>638</v>
      </c>
      <c r="CE4" s="77" t="s">
        <v>639</v>
      </c>
      <c r="CH4" s="77" t="s">
        <v>640</v>
      </c>
      <c r="CK4" s="77">
        <v>19</v>
      </c>
      <c r="CN4" s="77">
        <v>20</v>
      </c>
      <c r="CQ4" s="77">
        <v>21</v>
      </c>
      <c r="CT4" s="77">
        <v>22</v>
      </c>
      <c r="CW4" s="77">
        <v>23</v>
      </c>
    </row>
    <row r="5" spans="2:108" s="125" customFormat="1" ht="32.25" customHeight="1">
      <c r="C5" s="114" t="s">
        <v>641</v>
      </c>
      <c r="D5" s="126"/>
      <c r="E5" s="211" t="s">
        <v>642</v>
      </c>
      <c r="F5" s="210"/>
      <c r="G5" s="209"/>
      <c r="H5" s="211" t="s">
        <v>643</v>
      </c>
      <c r="I5" s="210"/>
      <c r="J5" s="209"/>
      <c r="K5" s="211" t="s">
        <v>644</v>
      </c>
      <c r="L5" s="210"/>
      <c r="M5" s="209"/>
      <c r="N5" s="211" t="s">
        <v>645</v>
      </c>
      <c r="O5" s="210"/>
      <c r="P5" s="209"/>
      <c r="Q5" s="211" t="s">
        <v>646</v>
      </c>
      <c r="R5" s="210"/>
      <c r="S5" s="209"/>
      <c r="T5" s="211" t="s">
        <v>647</v>
      </c>
      <c r="U5" s="210"/>
      <c r="V5" s="209"/>
      <c r="W5" s="211" t="s">
        <v>648</v>
      </c>
      <c r="X5" s="210"/>
      <c r="Y5" s="209"/>
      <c r="Z5" s="211" t="s">
        <v>649</v>
      </c>
      <c r="AA5" s="210"/>
      <c r="AB5" s="209"/>
      <c r="AC5" s="211" t="s">
        <v>650</v>
      </c>
      <c r="AD5" s="210"/>
      <c r="AE5" s="209"/>
      <c r="AF5" s="211" t="s">
        <v>651</v>
      </c>
      <c r="AG5" s="210"/>
      <c r="AH5" s="209"/>
      <c r="AI5" s="211" t="s">
        <v>652</v>
      </c>
      <c r="AJ5" s="210"/>
      <c r="AK5" s="209"/>
      <c r="AL5" s="211" t="s">
        <v>653</v>
      </c>
      <c r="AM5" s="210"/>
      <c r="AN5" s="209"/>
      <c r="AO5" s="211" t="s">
        <v>654</v>
      </c>
      <c r="AP5" s="210"/>
      <c r="AQ5" s="209"/>
      <c r="AR5" s="211" t="s">
        <v>655</v>
      </c>
      <c r="AS5" s="210"/>
      <c r="AT5" s="209"/>
      <c r="AU5" s="211" t="s">
        <v>656</v>
      </c>
      <c r="AV5" s="210"/>
      <c r="AW5" s="209"/>
      <c r="AX5" s="211" t="s">
        <v>657</v>
      </c>
      <c r="AY5" s="210"/>
      <c r="AZ5" s="209"/>
      <c r="BA5" s="211" t="s">
        <v>658</v>
      </c>
      <c r="BB5" s="210"/>
      <c r="BC5" s="209"/>
      <c r="BD5" s="211" t="s">
        <v>659</v>
      </c>
      <c r="BE5" s="210"/>
      <c r="BF5" s="209"/>
      <c r="BG5" s="211" t="s">
        <v>660</v>
      </c>
      <c r="BH5" s="210"/>
      <c r="BI5" s="209"/>
      <c r="BJ5" s="211" t="s">
        <v>661</v>
      </c>
      <c r="BK5" s="210"/>
      <c r="BL5" s="209"/>
      <c r="BM5" s="211" t="s">
        <v>662</v>
      </c>
      <c r="BN5" s="210"/>
      <c r="BO5" s="209"/>
      <c r="BP5" s="211" t="s">
        <v>663</v>
      </c>
      <c r="BQ5" s="210"/>
      <c r="BR5" s="209"/>
      <c r="BS5" s="211" t="s">
        <v>664</v>
      </c>
      <c r="BT5" s="210"/>
      <c r="BU5" s="209"/>
      <c r="BV5" s="211" t="s">
        <v>665</v>
      </c>
      <c r="BW5" s="210"/>
      <c r="BX5" s="209"/>
      <c r="BY5" s="211" t="s">
        <v>666</v>
      </c>
      <c r="BZ5" s="210"/>
      <c r="CA5" s="209"/>
      <c r="CB5" s="211" t="s">
        <v>667</v>
      </c>
      <c r="CC5" s="210"/>
      <c r="CD5" s="209"/>
      <c r="CE5" s="211" t="s">
        <v>668</v>
      </c>
      <c r="CF5" s="210"/>
      <c r="CG5" s="209"/>
      <c r="CH5" s="211" t="s">
        <v>669</v>
      </c>
      <c r="CI5" s="210"/>
      <c r="CJ5" s="209"/>
      <c r="CK5" s="211" t="s">
        <v>670</v>
      </c>
      <c r="CL5" s="210"/>
      <c r="CM5" s="209"/>
      <c r="CN5" s="211" t="s">
        <v>671</v>
      </c>
      <c r="CO5" s="210"/>
      <c r="CP5" s="209"/>
      <c r="CQ5" s="211" t="s">
        <v>672</v>
      </c>
      <c r="CR5" s="210"/>
      <c r="CS5" s="209"/>
      <c r="CT5" s="211" t="s">
        <v>673</v>
      </c>
      <c r="CU5" s="210"/>
      <c r="CV5" s="209"/>
      <c r="CW5" s="211" t="s">
        <v>674</v>
      </c>
      <c r="CX5" s="210"/>
      <c r="CY5" s="209"/>
      <c r="CZ5" s="208" t="s">
        <v>675</v>
      </c>
      <c r="DA5" s="207"/>
    </row>
    <row r="6" spans="2:108" ht="16.5" customHeight="1">
      <c r="B6" s="203"/>
      <c r="C6" s="202"/>
      <c r="D6" s="201"/>
      <c r="E6" s="205" t="s">
        <v>676</v>
      </c>
      <c r="F6" s="206" t="s">
        <v>677</v>
      </c>
      <c r="G6" s="204" t="s">
        <v>678</v>
      </c>
      <c r="H6" s="205" t="s">
        <v>676</v>
      </c>
      <c r="I6" s="206" t="s">
        <v>677</v>
      </c>
      <c r="J6" s="204" t="s">
        <v>678</v>
      </c>
      <c r="K6" s="205" t="s">
        <v>676</v>
      </c>
      <c r="L6" s="206" t="s">
        <v>677</v>
      </c>
      <c r="M6" s="204" t="s">
        <v>678</v>
      </c>
      <c r="N6" s="205" t="s">
        <v>676</v>
      </c>
      <c r="O6" s="206" t="s">
        <v>677</v>
      </c>
      <c r="P6" s="204" t="s">
        <v>678</v>
      </c>
      <c r="Q6" s="205" t="s">
        <v>676</v>
      </c>
      <c r="R6" s="206" t="s">
        <v>677</v>
      </c>
      <c r="S6" s="204" t="s">
        <v>678</v>
      </c>
      <c r="T6" s="205" t="s">
        <v>676</v>
      </c>
      <c r="U6" s="206" t="s">
        <v>677</v>
      </c>
      <c r="V6" s="204" t="s">
        <v>678</v>
      </c>
      <c r="W6" s="205" t="s">
        <v>676</v>
      </c>
      <c r="X6" s="206" t="s">
        <v>677</v>
      </c>
      <c r="Y6" s="204" t="s">
        <v>678</v>
      </c>
      <c r="Z6" s="205" t="s">
        <v>676</v>
      </c>
      <c r="AA6" s="206" t="s">
        <v>677</v>
      </c>
      <c r="AB6" s="204" t="s">
        <v>678</v>
      </c>
      <c r="AC6" s="205" t="s">
        <v>676</v>
      </c>
      <c r="AD6" s="206" t="s">
        <v>677</v>
      </c>
      <c r="AE6" s="204" t="s">
        <v>678</v>
      </c>
      <c r="AF6" s="205" t="s">
        <v>676</v>
      </c>
      <c r="AG6" s="206" t="s">
        <v>677</v>
      </c>
      <c r="AH6" s="204" t="s">
        <v>678</v>
      </c>
      <c r="AI6" s="205" t="s">
        <v>676</v>
      </c>
      <c r="AJ6" s="206" t="s">
        <v>677</v>
      </c>
      <c r="AK6" s="204" t="s">
        <v>678</v>
      </c>
      <c r="AL6" s="205" t="s">
        <v>676</v>
      </c>
      <c r="AM6" s="206" t="s">
        <v>677</v>
      </c>
      <c r="AN6" s="204" t="s">
        <v>678</v>
      </c>
      <c r="AO6" s="205" t="s">
        <v>676</v>
      </c>
      <c r="AP6" s="206" t="s">
        <v>677</v>
      </c>
      <c r="AQ6" s="204" t="s">
        <v>678</v>
      </c>
      <c r="AR6" s="205" t="s">
        <v>676</v>
      </c>
      <c r="AS6" s="206" t="s">
        <v>677</v>
      </c>
      <c r="AT6" s="204" t="s">
        <v>678</v>
      </c>
      <c r="AU6" s="205" t="s">
        <v>676</v>
      </c>
      <c r="AV6" s="206" t="s">
        <v>677</v>
      </c>
      <c r="AW6" s="204" t="s">
        <v>678</v>
      </c>
      <c r="AX6" s="205" t="s">
        <v>676</v>
      </c>
      <c r="AY6" s="206" t="s">
        <v>677</v>
      </c>
      <c r="AZ6" s="204" t="s">
        <v>678</v>
      </c>
      <c r="BA6" s="205" t="s">
        <v>676</v>
      </c>
      <c r="BB6" s="206" t="s">
        <v>677</v>
      </c>
      <c r="BC6" s="204" t="s">
        <v>678</v>
      </c>
      <c r="BD6" s="205" t="s">
        <v>676</v>
      </c>
      <c r="BE6" s="206" t="s">
        <v>677</v>
      </c>
      <c r="BF6" s="204" t="s">
        <v>678</v>
      </c>
      <c r="BG6" s="205" t="s">
        <v>676</v>
      </c>
      <c r="BH6" s="206" t="s">
        <v>677</v>
      </c>
      <c r="BI6" s="204" t="s">
        <v>678</v>
      </c>
      <c r="BJ6" s="205" t="s">
        <v>676</v>
      </c>
      <c r="BK6" s="206" t="s">
        <v>677</v>
      </c>
      <c r="BL6" s="204" t="s">
        <v>678</v>
      </c>
      <c r="BM6" s="205" t="s">
        <v>676</v>
      </c>
      <c r="BN6" s="206" t="s">
        <v>677</v>
      </c>
      <c r="BO6" s="204" t="s">
        <v>678</v>
      </c>
      <c r="BP6" s="205" t="s">
        <v>676</v>
      </c>
      <c r="BQ6" s="206" t="s">
        <v>677</v>
      </c>
      <c r="BR6" s="204" t="s">
        <v>678</v>
      </c>
      <c r="BS6" s="205" t="s">
        <v>676</v>
      </c>
      <c r="BT6" s="206" t="s">
        <v>677</v>
      </c>
      <c r="BU6" s="204" t="s">
        <v>678</v>
      </c>
      <c r="BV6" s="205" t="s">
        <v>676</v>
      </c>
      <c r="BW6" s="206" t="s">
        <v>677</v>
      </c>
      <c r="BX6" s="204" t="s">
        <v>678</v>
      </c>
      <c r="BY6" s="205" t="s">
        <v>676</v>
      </c>
      <c r="BZ6" s="206" t="s">
        <v>677</v>
      </c>
      <c r="CA6" s="204" t="s">
        <v>678</v>
      </c>
      <c r="CB6" s="205" t="s">
        <v>676</v>
      </c>
      <c r="CC6" s="206" t="s">
        <v>677</v>
      </c>
      <c r="CD6" s="204" t="s">
        <v>678</v>
      </c>
      <c r="CE6" s="205" t="s">
        <v>676</v>
      </c>
      <c r="CF6" s="206" t="s">
        <v>677</v>
      </c>
      <c r="CG6" s="204" t="s">
        <v>678</v>
      </c>
      <c r="CH6" s="205" t="s">
        <v>676</v>
      </c>
      <c r="CI6" s="206" t="s">
        <v>677</v>
      </c>
      <c r="CJ6" s="204" t="s">
        <v>678</v>
      </c>
      <c r="CK6" s="205" t="s">
        <v>676</v>
      </c>
      <c r="CL6" s="206" t="s">
        <v>677</v>
      </c>
      <c r="CM6" s="204" t="s">
        <v>678</v>
      </c>
      <c r="CN6" s="205" t="s">
        <v>676</v>
      </c>
      <c r="CO6" s="206" t="s">
        <v>677</v>
      </c>
      <c r="CP6" s="204" t="s">
        <v>678</v>
      </c>
      <c r="CQ6" s="205" t="s">
        <v>676</v>
      </c>
      <c r="CR6" s="206" t="s">
        <v>677</v>
      </c>
      <c r="CS6" s="204" t="s">
        <v>678</v>
      </c>
      <c r="CT6" s="205" t="s">
        <v>676</v>
      </c>
      <c r="CU6" s="206" t="s">
        <v>677</v>
      </c>
      <c r="CV6" s="204" t="s">
        <v>678</v>
      </c>
      <c r="CW6" s="205" t="s">
        <v>676</v>
      </c>
      <c r="CX6" s="206" t="s">
        <v>677</v>
      </c>
      <c r="CY6" s="204" t="s">
        <v>678</v>
      </c>
      <c r="CZ6" s="205" t="s">
        <v>676</v>
      </c>
      <c r="DA6" s="204" t="s">
        <v>678</v>
      </c>
    </row>
    <row r="7" spans="2:108" ht="4.5" customHeight="1">
      <c r="B7" s="203"/>
      <c r="C7" s="202"/>
      <c r="D7" s="201"/>
      <c r="E7" s="200"/>
      <c r="F7" s="201"/>
      <c r="G7" s="199"/>
      <c r="H7" s="200"/>
      <c r="I7" s="201"/>
      <c r="J7" s="199"/>
      <c r="K7" s="200"/>
      <c r="L7" s="201"/>
      <c r="M7" s="199"/>
      <c r="N7" s="200"/>
      <c r="O7" s="201"/>
      <c r="P7" s="199"/>
      <c r="Q7" s="200"/>
      <c r="R7" s="201"/>
      <c r="S7" s="199"/>
      <c r="T7" s="200"/>
      <c r="U7" s="201"/>
      <c r="V7" s="199"/>
      <c r="W7" s="200"/>
      <c r="X7" s="201"/>
      <c r="Y7" s="199"/>
      <c r="Z7" s="200"/>
      <c r="AA7" s="201"/>
      <c r="AB7" s="199"/>
      <c r="AC7" s="200"/>
      <c r="AD7" s="201"/>
      <c r="AE7" s="199"/>
      <c r="AF7" s="200"/>
      <c r="AG7" s="201"/>
      <c r="AH7" s="199"/>
      <c r="AI7" s="200"/>
      <c r="AJ7" s="201"/>
      <c r="AK7" s="199"/>
      <c r="AL7" s="200"/>
      <c r="AM7" s="201"/>
      <c r="AN7" s="199"/>
      <c r="AO7" s="200"/>
      <c r="AP7" s="201"/>
      <c r="AQ7" s="199"/>
      <c r="AR7" s="200"/>
      <c r="AS7" s="201"/>
      <c r="AT7" s="199"/>
      <c r="AU7" s="200"/>
      <c r="AV7" s="201"/>
      <c r="AW7" s="199"/>
      <c r="AX7" s="200"/>
      <c r="AY7" s="201"/>
      <c r="AZ7" s="199"/>
      <c r="BA7" s="200"/>
      <c r="BB7" s="201"/>
      <c r="BC7" s="199"/>
      <c r="BD7" s="200"/>
      <c r="BE7" s="201"/>
      <c r="BF7" s="199"/>
      <c r="BG7" s="200"/>
      <c r="BH7" s="201"/>
      <c r="BI7" s="199"/>
      <c r="BJ7" s="200"/>
      <c r="BK7" s="201"/>
      <c r="BL7" s="199"/>
      <c r="BM7" s="200"/>
      <c r="BN7" s="201"/>
      <c r="BO7" s="199"/>
      <c r="BP7" s="200"/>
      <c r="BQ7" s="201"/>
      <c r="BR7" s="199"/>
      <c r="BS7" s="200"/>
      <c r="BT7" s="201"/>
      <c r="BU7" s="199"/>
      <c r="BV7" s="200"/>
      <c r="BW7" s="201"/>
      <c r="BX7" s="199"/>
      <c r="BY7" s="200"/>
      <c r="BZ7" s="201"/>
      <c r="CA7" s="199"/>
      <c r="CB7" s="200"/>
      <c r="CC7" s="201"/>
      <c r="CD7" s="199"/>
      <c r="CE7" s="200"/>
      <c r="CF7" s="201"/>
      <c r="CG7" s="199"/>
      <c r="CH7" s="200"/>
      <c r="CI7" s="201"/>
      <c r="CJ7" s="199"/>
      <c r="CK7" s="200"/>
      <c r="CL7" s="201"/>
      <c r="CM7" s="199"/>
      <c r="CN7" s="200"/>
      <c r="CO7" s="201"/>
      <c r="CP7" s="199"/>
      <c r="CQ7" s="200"/>
      <c r="CR7" s="201"/>
      <c r="CS7" s="199"/>
      <c r="CT7" s="200"/>
      <c r="CU7" s="201"/>
      <c r="CV7" s="199"/>
      <c r="CW7" s="200"/>
      <c r="CX7" s="201"/>
      <c r="CY7" s="199"/>
      <c r="CZ7" s="200"/>
      <c r="DA7" s="199"/>
    </row>
    <row r="8" spans="2:108">
      <c r="C8" s="107" t="s">
        <v>679</v>
      </c>
      <c r="D8" s="138" t="s">
        <v>680</v>
      </c>
      <c r="E8" s="181">
        <v>0.96630439629999998</v>
      </c>
      <c r="F8" s="182">
        <v>48.458872918312821</v>
      </c>
      <c r="G8" s="180" t="s">
        <v>681</v>
      </c>
      <c r="H8" s="181">
        <v>0.96630439629999998</v>
      </c>
      <c r="I8" s="182">
        <v>48.458872918312821</v>
      </c>
      <c r="J8" s="180" t="s">
        <v>681</v>
      </c>
      <c r="K8" s="181">
        <v>0.85378656000000008</v>
      </c>
      <c r="L8" s="182">
        <v>42.490277364919585</v>
      </c>
      <c r="M8" s="180" t="s">
        <v>681</v>
      </c>
      <c r="N8" s="181">
        <v>0.85378656000000008</v>
      </c>
      <c r="O8" s="182">
        <v>39.543114653061693</v>
      </c>
      <c r="P8" s="180" t="s">
        <v>681</v>
      </c>
      <c r="Q8" s="181">
        <v>0.87526916789999998</v>
      </c>
      <c r="R8" s="182">
        <v>38.798423357110316</v>
      </c>
      <c r="S8" s="180" t="s">
        <v>681</v>
      </c>
      <c r="T8" s="181">
        <v>0.74911787500000004</v>
      </c>
      <c r="U8" s="182">
        <v>41.204897155519689</v>
      </c>
      <c r="V8" s="180" t="s">
        <v>681</v>
      </c>
      <c r="W8" s="181">
        <v>0.74911787500000004</v>
      </c>
      <c r="X8" s="182">
        <v>36.625756330721408</v>
      </c>
      <c r="Y8" s="180" t="s">
        <v>681</v>
      </c>
      <c r="Z8" s="181">
        <v>0.95525749999999998</v>
      </c>
      <c r="AA8" s="182">
        <v>37.404809706710566</v>
      </c>
      <c r="AB8" s="180" t="s">
        <v>681</v>
      </c>
      <c r="AC8" s="181">
        <v>0.79213533082196619</v>
      </c>
      <c r="AD8" s="182">
        <v>55.915647292822079</v>
      </c>
      <c r="AE8" s="180" t="s">
        <v>681</v>
      </c>
      <c r="AF8" s="181">
        <v>0.82914545539538143</v>
      </c>
      <c r="AG8" s="182">
        <v>18.803796985166329</v>
      </c>
      <c r="AH8" s="180" t="s">
        <v>681</v>
      </c>
      <c r="AI8" s="181">
        <v>0.72145072340000005</v>
      </c>
      <c r="AJ8" s="182">
        <v>45.477154593280503</v>
      </c>
      <c r="AK8" s="180" t="s">
        <v>681</v>
      </c>
      <c r="AL8" s="181">
        <v>0.78209024629983914</v>
      </c>
      <c r="AM8" s="182">
        <v>18.803796985166329</v>
      </c>
      <c r="AN8" s="180" t="s">
        <v>681</v>
      </c>
      <c r="AO8" s="181">
        <v>0.87692769999999998</v>
      </c>
      <c r="AP8" s="182">
        <v>47.571428571428569</v>
      </c>
      <c r="AQ8" s="180" t="s">
        <v>681</v>
      </c>
      <c r="AR8" s="181">
        <v>0.9</v>
      </c>
      <c r="AS8" s="182">
        <v>285.39961241556045</v>
      </c>
      <c r="AT8" s="180" t="s">
        <v>681</v>
      </c>
      <c r="AU8" s="181">
        <v>0.9</v>
      </c>
      <c r="AV8" s="182">
        <v>263.98276432759872</v>
      </c>
      <c r="AW8" s="180" t="s">
        <v>681</v>
      </c>
      <c r="AX8" s="181">
        <v>0.9</v>
      </c>
      <c r="AY8" s="182">
        <v>348.14062576506063</v>
      </c>
      <c r="AZ8" s="180" t="s">
        <v>681</v>
      </c>
      <c r="BA8" s="181">
        <v>0.77650781300000005</v>
      </c>
      <c r="BB8" s="182">
        <v>236.55983550503868</v>
      </c>
      <c r="BC8" s="180" t="s">
        <v>681</v>
      </c>
      <c r="BD8" s="181">
        <v>1</v>
      </c>
      <c r="BE8" s="182">
        <v>76.641550669216073</v>
      </c>
      <c r="BF8" s="180" t="s">
        <v>681</v>
      </c>
      <c r="BG8" s="181">
        <v>0.92834170185193121</v>
      </c>
      <c r="BH8" s="182">
        <v>635</v>
      </c>
      <c r="BI8" s="180" t="s">
        <v>681</v>
      </c>
      <c r="BJ8" s="181">
        <v>0.89561099999999993</v>
      </c>
      <c r="BK8" s="182">
        <v>302.56796323879615</v>
      </c>
      <c r="BL8" s="180" t="s">
        <v>681</v>
      </c>
      <c r="BM8" s="181">
        <v>0.98478054999999998</v>
      </c>
      <c r="BN8" s="182">
        <v>66.921606185847139</v>
      </c>
      <c r="BO8" s="180" t="s">
        <v>681</v>
      </c>
      <c r="BP8" s="181">
        <v>0.98</v>
      </c>
      <c r="BQ8" s="182">
        <v>72.8</v>
      </c>
      <c r="BR8" s="180" t="s">
        <v>681</v>
      </c>
      <c r="BS8" s="181">
        <v>0.98478054999999998</v>
      </c>
      <c r="BT8" s="182">
        <v>66.921606103675003</v>
      </c>
      <c r="BU8" s="180" t="s">
        <v>681</v>
      </c>
      <c r="BV8" s="181">
        <v>0.98</v>
      </c>
      <c r="BW8" s="182">
        <v>72.8</v>
      </c>
      <c r="BX8" s="180" t="s">
        <v>681</v>
      </c>
      <c r="BY8" s="181">
        <v>0.98478054999999998</v>
      </c>
      <c r="BZ8" s="182">
        <v>66.921606054785229</v>
      </c>
      <c r="CA8" s="180" t="s">
        <v>681</v>
      </c>
      <c r="CB8" s="181">
        <v>0.98</v>
      </c>
      <c r="CC8" s="182">
        <v>72.8</v>
      </c>
      <c r="CD8" s="180" t="s">
        <v>681</v>
      </c>
      <c r="CE8" s="181">
        <v>0.98147710063291138</v>
      </c>
      <c r="CF8" s="182">
        <v>122.17571860477165</v>
      </c>
      <c r="CG8" s="180" t="s">
        <v>681</v>
      </c>
      <c r="CH8" s="181">
        <v>1</v>
      </c>
      <c r="CI8" s="182">
        <v>91.337090567862987</v>
      </c>
      <c r="CJ8" s="180" t="s">
        <v>681</v>
      </c>
      <c r="CK8" s="181">
        <v>0.96</v>
      </c>
      <c r="CL8" s="182">
        <v>192</v>
      </c>
      <c r="CM8" s="180" t="s">
        <v>681</v>
      </c>
      <c r="CN8" s="181">
        <v>0.96</v>
      </c>
      <c r="CO8" s="182">
        <v>114.1</v>
      </c>
      <c r="CP8" s="180" t="s">
        <v>681</v>
      </c>
      <c r="CQ8" s="181">
        <v>0.98</v>
      </c>
      <c r="CR8" s="182">
        <v>72.8</v>
      </c>
      <c r="CS8" s="180" t="s">
        <v>681</v>
      </c>
      <c r="CT8" s="181">
        <v>0.68996466999999995</v>
      </c>
      <c r="CU8" s="182">
        <v>89.5</v>
      </c>
      <c r="CV8" s="180" t="s">
        <v>681</v>
      </c>
      <c r="CW8" s="181">
        <v>0.95172008750000003</v>
      </c>
      <c r="CX8" s="182">
        <v>380.16118697601917</v>
      </c>
      <c r="CY8" s="180" t="s">
        <v>681</v>
      </c>
      <c r="CZ8" s="181">
        <v>0.92252535766059818</v>
      </c>
      <c r="DA8" s="180">
        <v>0</v>
      </c>
    </row>
    <row r="9" spans="2:108">
      <c r="C9" s="194"/>
      <c r="D9" s="160" t="s">
        <v>682</v>
      </c>
      <c r="E9" s="198">
        <v>0</v>
      </c>
      <c r="F9" s="193">
        <v>48.458872918312821</v>
      </c>
      <c r="G9" s="191">
        <v>0</v>
      </c>
      <c r="H9" s="198">
        <v>0</v>
      </c>
      <c r="I9" s="193">
        <v>48.458872918312821</v>
      </c>
      <c r="J9" s="191">
        <v>0</v>
      </c>
      <c r="K9" s="198">
        <v>0</v>
      </c>
      <c r="L9" s="193">
        <v>42.490277364919585</v>
      </c>
      <c r="M9" s="191">
        <v>0</v>
      </c>
      <c r="N9" s="198">
        <v>0</v>
      </c>
      <c r="O9" s="193">
        <v>39.543114653061693</v>
      </c>
      <c r="P9" s="191">
        <v>0</v>
      </c>
      <c r="Q9" s="198">
        <v>0</v>
      </c>
      <c r="R9" s="193">
        <v>38.798423357110316</v>
      </c>
      <c r="S9" s="191">
        <v>0</v>
      </c>
      <c r="T9" s="198">
        <v>0</v>
      </c>
      <c r="U9" s="193">
        <v>41.204897155519689</v>
      </c>
      <c r="V9" s="191">
        <v>0</v>
      </c>
      <c r="W9" s="198">
        <v>0</v>
      </c>
      <c r="X9" s="193">
        <v>36.625756330721408</v>
      </c>
      <c r="Y9" s="191">
        <v>0</v>
      </c>
      <c r="Z9" s="198">
        <v>0</v>
      </c>
      <c r="AA9" s="193">
        <v>37.404809706710566</v>
      </c>
      <c r="AB9" s="191">
        <v>0</v>
      </c>
      <c r="AC9" s="198">
        <v>0</v>
      </c>
      <c r="AD9" s="193">
        <v>55.915647292822079</v>
      </c>
      <c r="AE9" s="191">
        <v>0</v>
      </c>
      <c r="AF9" s="198">
        <v>0</v>
      </c>
      <c r="AG9" s="193">
        <v>18.803796985166329</v>
      </c>
      <c r="AH9" s="191">
        <v>0</v>
      </c>
      <c r="AI9" s="198">
        <v>0</v>
      </c>
      <c r="AJ9" s="193">
        <v>45.477154593280503</v>
      </c>
      <c r="AK9" s="191">
        <v>0</v>
      </c>
      <c r="AL9" s="198">
        <v>0</v>
      </c>
      <c r="AM9" s="193">
        <v>18.803796985166329</v>
      </c>
      <c r="AN9" s="191">
        <v>0</v>
      </c>
      <c r="AO9" s="198">
        <v>0</v>
      </c>
      <c r="AP9" s="193">
        <v>47.571428571428569</v>
      </c>
      <c r="AQ9" s="191">
        <v>0</v>
      </c>
      <c r="AR9" s="198">
        <v>0</v>
      </c>
      <c r="AS9" s="193">
        <v>285.39961241556045</v>
      </c>
      <c r="AT9" s="191">
        <v>0</v>
      </c>
      <c r="AU9" s="198">
        <v>0</v>
      </c>
      <c r="AV9" s="193">
        <v>263.98276432759872</v>
      </c>
      <c r="AW9" s="191">
        <v>0</v>
      </c>
      <c r="AX9" s="198">
        <v>0</v>
      </c>
      <c r="AY9" s="193">
        <v>348.14062576506063</v>
      </c>
      <c r="AZ9" s="191">
        <v>0</v>
      </c>
      <c r="BA9" s="198">
        <v>0</v>
      </c>
      <c r="BB9" s="193">
        <v>236.55983550503868</v>
      </c>
      <c r="BC9" s="191">
        <v>0</v>
      </c>
      <c r="BD9" s="198">
        <v>0</v>
      </c>
      <c r="BE9" s="193">
        <v>76.641550669216073</v>
      </c>
      <c r="BF9" s="191">
        <v>0</v>
      </c>
      <c r="BG9" s="198">
        <v>0</v>
      </c>
      <c r="BH9" s="193">
        <v>635</v>
      </c>
      <c r="BI9" s="191">
        <v>0</v>
      </c>
      <c r="BJ9" s="198">
        <v>0</v>
      </c>
      <c r="BK9" s="193">
        <v>302.56796323879615</v>
      </c>
      <c r="BL9" s="191">
        <v>0</v>
      </c>
      <c r="BM9" s="198">
        <v>0</v>
      </c>
      <c r="BN9" s="193">
        <v>66.921606185847139</v>
      </c>
      <c r="BO9" s="191">
        <v>0</v>
      </c>
      <c r="BP9" s="198">
        <v>0</v>
      </c>
      <c r="BQ9" s="193">
        <v>72.8</v>
      </c>
      <c r="BR9" s="191">
        <v>0</v>
      </c>
      <c r="BS9" s="198">
        <v>0</v>
      </c>
      <c r="BT9" s="193">
        <v>66.921606103675003</v>
      </c>
      <c r="BU9" s="191">
        <v>0</v>
      </c>
      <c r="BV9" s="198">
        <v>0</v>
      </c>
      <c r="BW9" s="193">
        <v>72.8</v>
      </c>
      <c r="BX9" s="191">
        <v>0</v>
      </c>
      <c r="BY9" s="198">
        <v>0</v>
      </c>
      <c r="BZ9" s="193">
        <v>66.921606054785229</v>
      </c>
      <c r="CA9" s="191">
        <v>0</v>
      </c>
      <c r="CB9" s="198">
        <v>0</v>
      </c>
      <c r="CC9" s="193">
        <v>72.8</v>
      </c>
      <c r="CD9" s="191">
        <v>0</v>
      </c>
      <c r="CE9" s="198">
        <v>0</v>
      </c>
      <c r="CF9" s="193">
        <v>122.17571860477165</v>
      </c>
      <c r="CG9" s="191">
        <v>0</v>
      </c>
      <c r="CH9" s="198">
        <v>0</v>
      </c>
      <c r="CI9" s="193">
        <v>91.337090567862987</v>
      </c>
      <c r="CJ9" s="191">
        <v>0</v>
      </c>
      <c r="CK9" s="198">
        <v>0</v>
      </c>
      <c r="CL9" s="193">
        <v>192</v>
      </c>
      <c r="CM9" s="191">
        <v>0</v>
      </c>
      <c r="CN9" s="198">
        <v>0</v>
      </c>
      <c r="CO9" s="193">
        <v>114.1</v>
      </c>
      <c r="CP9" s="191">
        <v>0</v>
      </c>
      <c r="CQ9" s="198">
        <v>0</v>
      </c>
      <c r="CR9" s="193">
        <v>72.8</v>
      </c>
      <c r="CS9" s="191">
        <v>0</v>
      </c>
      <c r="CT9" s="198">
        <v>0</v>
      </c>
      <c r="CU9" s="193">
        <v>89.5</v>
      </c>
      <c r="CV9" s="191">
        <v>0</v>
      </c>
      <c r="CW9" s="198">
        <v>0</v>
      </c>
      <c r="CX9" s="193">
        <v>380.16118697601917</v>
      </c>
      <c r="CY9" s="191">
        <v>0</v>
      </c>
      <c r="CZ9" s="198">
        <v>0</v>
      </c>
      <c r="DA9" s="191">
        <v>0</v>
      </c>
    </row>
    <row r="10" spans="2:108" outlineLevel="1">
      <c r="C10" s="179" t="s">
        <v>683</v>
      </c>
      <c r="D10" s="77" t="s">
        <v>684</v>
      </c>
      <c r="E10" s="175">
        <v>0</v>
      </c>
      <c r="F10" s="176">
        <v>48.458872918312821</v>
      </c>
      <c r="G10" s="174">
        <v>0</v>
      </c>
      <c r="H10" s="175">
        <v>0</v>
      </c>
      <c r="I10" s="176">
        <v>48.458872918312821</v>
      </c>
      <c r="J10" s="174">
        <v>0</v>
      </c>
      <c r="K10" s="175">
        <v>0</v>
      </c>
      <c r="L10" s="176">
        <v>42.490277364919585</v>
      </c>
      <c r="M10" s="174">
        <v>0</v>
      </c>
      <c r="N10" s="175">
        <v>0</v>
      </c>
      <c r="O10" s="176">
        <v>39.543114653061693</v>
      </c>
      <c r="P10" s="174">
        <v>0</v>
      </c>
      <c r="Q10" s="175">
        <v>0</v>
      </c>
      <c r="R10" s="176">
        <v>38.798423357110316</v>
      </c>
      <c r="S10" s="174">
        <v>0</v>
      </c>
      <c r="T10" s="175">
        <v>0</v>
      </c>
      <c r="U10" s="176">
        <v>41.204897155519689</v>
      </c>
      <c r="V10" s="174">
        <v>0</v>
      </c>
      <c r="W10" s="175">
        <v>0</v>
      </c>
      <c r="X10" s="176">
        <v>36.625756330721408</v>
      </c>
      <c r="Y10" s="174">
        <v>0</v>
      </c>
      <c r="Z10" s="175">
        <v>0</v>
      </c>
      <c r="AA10" s="176">
        <v>37.404809706710566</v>
      </c>
      <c r="AB10" s="174">
        <v>0</v>
      </c>
      <c r="AC10" s="175">
        <v>0</v>
      </c>
      <c r="AD10" s="176">
        <v>55.915647292822079</v>
      </c>
      <c r="AE10" s="174">
        <v>0</v>
      </c>
      <c r="AF10" s="175">
        <v>0</v>
      </c>
      <c r="AG10" s="176">
        <v>18.803796985166329</v>
      </c>
      <c r="AH10" s="174">
        <v>0</v>
      </c>
      <c r="AI10" s="175">
        <v>0</v>
      </c>
      <c r="AJ10" s="176">
        <v>45.477154593280503</v>
      </c>
      <c r="AK10" s="174">
        <v>0</v>
      </c>
      <c r="AL10" s="175">
        <v>0</v>
      </c>
      <c r="AM10" s="176">
        <v>18.803796985166329</v>
      </c>
      <c r="AN10" s="174">
        <v>0</v>
      </c>
      <c r="AO10" s="175">
        <v>0</v>
      </c>
      <c r="AP10" s="176">
        <v>47.571428571428569</v>
      </c>
      <c r="AQ10" s="174">
        <v>0</v>
      </c>
      <c r="AR10" s="175">
        <v>0</v>
      </c>
      <c r="AS10" s="176">
        <v>285.39961241556045</v>
      </c>
      <c r="AT10" s="174">
        <v>0</v>
      </c>
      <c r="AU10" s="175">
        <v>0</v>
      </c>
      <c r="AV10" s="176">
        <v>263.98276432759872</v>
      </c>
      <c r="AW10" s="174">
        <v>0</v>
      </c>
      <c r="AX10" s="175">
        <v>0</v>
      </c>
      <c r="AY10" s="176">
        <v>348.14062576506063</v>
      </c>
      <c r="AZ10" s="174">
        <v>0</v>
      </c>
      <c r="BA10" s="175">
        <v>0</v>
      </c>
      <c r="BB10" s="176">
        <v>236.55983550503868</v>
      </c>
      <c r="BC10" s="174">
        <v>0</v>
      </c>
      <c r="BD10" s="175">
        <v>0</v>
      </c>
      <c r="BE10" s="176">
        <v>76.641550669216073</v>
      </c>
      <c r="BF10" s="174">
        <v>0</v>
      </c>
      <c r="BG10" s="175">
        <v>0</v>
      </c>
      <c r="BH10" s="176">
        <v>635</v>
      </c>
      <c r="BI10" s="174">
        <v>0</v>
      </c>
      <c r="BJ10" s="175">
        <v>0</v>
      </c>
      <c r="BK10" s="176">
        <v>302.56796323879615</v>
      </c>
      <c r="BL10" s="174">
        <v>0</v>
      </c>
      <c r="BM10" s="175">
        <v>0</v>
      </c>
      <c r="BN10" s="176">
        <v>66.921606185847139</v>
      </c>
      <c r="BO10" s="174">
        <v>0</v>
      </c>
      <c r="BP10" s="175">
        <v>0</v>
      </c>
      <c r="BQ10" s="176">
        <v>72.8</v>
      </c>
      <c r="BR10" s="174">
        <v>0.02</v>
      </c>
      <c r="BS10" s="175">
        <v>0</v>
      </c>
      <c r="BT10" s="176">
        <v>66.921606103675003</v>
      </c>
      <c r="BU10" s="174">
        <v>0</v>
      </c>
      <c r="BV10" s="175">
        <v>0</v>
      </c>
      <c r="BW10" s="176">
        <v>72.8</v>
      </c>
      <c r="BX10" s="174">
        <v>0.02</v>
      </c>
      <c r="BY10" s="175">
        <v>0</v>
      </c>
      <c r="BZ10" s="176">
        <v>66.921606054785229</v>
      </c>
      <c r="CA10" s="174">
        <v>0</v>
      </c>
      <c r="CB10" s="175">
        <v>0</v>
      </c>
      <c r="CC10" s="176">
        <v>72.8</v>
      </c>
      <c r="CD10" s="174">
        <v>0.02</v>
      </c>
      <c r="CE10" s="175">
        <v>0</v>
      </c>
      <c r="CF10" s="176">
        <v>122.17571860477165</v>
      </c>
      <c r="CG10" s="174">
        <v>0.01</v>
      </c>
      <c r="CH10" s="175">
        <v>0</v>
      </c>
      <c r="CI10" s="176">
        <v>91.337090567862987</v>
      </c>
      <c r="CJ10" s="174">
        <v>0</v>
      </c>
      <c r="CK10" s="175">
        <v>0</v>
      </c>
      <c r="CL10" s="176">
        <v>192</v>
      </c>
      <c r="CM10" s="174">
        <v>0.04</v>
      </c>
      <c r="CN10" s="175">
        <v>0</v>
      </c>
      <c r="CO10" s="176">
        <v>114.1</v>
      </c>
      <c r="CP10" s="174">
        <v>0.04</v>
      </c>
      <c r="CQ10" s="175">
        <v>0</v>
      </c>
      <c r="CR10" s="176">
        <v>72.8</v>
      </c>
      <c r="CS10" s="174">
        <v>0.02</v>
      </c>
      <c r="CT10" s="175">
        <v>0</v>
      </c>
      <c r="CU10" s="176">
        <v>89.5</v>
      </c>
      <c r="CV10" s="174">
        <v>0</v>
      </c>
      <c r="CW10" s="175">
        <v>0</v>
      </c>
      <c r="CX10" s="176">
        <v>380.16118697601917</v>
      </c>
      <c r="CY10" s="174">
        <v>0</v>
      </c>
      <c r="CZ10" s="175">
        <v>0</v>
      </c>
      <c r="DA10" s="174">
        <v>2.487486883821621E-3</v>
      </c>
    </row>
    <row r="11" spans="2:108" outlineLevel="1">
      <c r="C11" s="194"/>
      <c r="D11" s="77" t="s">
        <v>685</v>
      </c>
      <c r="E11" s="175">
        <v>4.347801850000001E-3</v>
      </c>
      <c r="F11" s="176">
        <v>48.458872918312821</v>
      </c>
      <c r="G11" s="174">
        <v>2.5000000000000001E-2</v>
      </c>
      <c r="H11" s="175">
        <v>4.347801850000001E-3</v>
      </c>
      <c r="I11" s="176">
        <v>48.458872918312821</v>
      </c>
      <c r="J11" s="174">
        <v>2.5000000000000001E-2</v>
      </c>
      <c r="K11" s="175">
        <v>0.10021343999999999</v>
      </c>
      <c r="L11" s="176">
        <v>42.490277364919585</v>
      </c>
      <c r="M11" s="174">
        <v>4.5999999999999999E-2</v>
      </c>
      <c r="N11" s="175">
        <v>0.10021343999999999</v>
      </c>
      <c r="O11" s="176">
        <v>39.543114653061693</v>
      </c>
      <c r="P11" s="174">
        <v>4.5999999999999999E-2</v>
      </c>
      <c r="Q11" s="175">
        <v>9.80108321E-2</v>
      </c>
      <c r="R11" s="176">
        <v>38.798423357110316</v>
      </c>
      <c r="S11" s="174">
        <v>2.6720000000000001E-2</v>
      </c>
      <c r="T11" s="175">
        <v>0.16963212499999999</v>
      </c>
      <c r="U11" s="176">
        <v>41.204897155519689</v>
      </c>
      <c r="V11" s="174">
        <v>8.1250000000000003E-2</v>
      </c>
      <c r="W11" s="175">
        <v>0.16963212499999999</v>
      </c>
      <c r="X11" s="176">
        <v>36.625756330721408</v>
      </c>
      <c r="Y11" s="174">
        <v>8.1250000000000003E-2</v>
      </c>
      <c r="Z11" s="175">
        <v>0</v>
      </c>
      <c r="AA11" s="176">
        <v>37.404809706710566</v>
      </c>
      <c r="AB11" s="174">
        <v>4.4742499999999998E-2</v>
      </c>
      <c r="AC11" s="175">
        <v>0</v>
      </c>
      <c r="AD11" s="176">
        <v>55.915647292822079</v>
      </c>
      <c r="AE11" s="174">
        <v>2.5000000000000001E-2</v>
      </c>
      <c r="AF11" s="175">
        <v>0.1203182729037648</v>
      </c>
      <c r="AG11" s="176">
        <v>18.803796985166329</v>
      </c>
      <c r="AH11" s="174">
        <v>0.05</v>
      </c>
      <c r="AI11" s="175">
        <v>0.22854927660000002</v>
      </c>
      <c r="AJ11" s="176">
        <v>45.477154593280503</v>
      </c>
      <c r="AK11" s="174">
        <v>0.05</v>
      </c>
      <c r="AL11" s="175">
        <v>0.14626007307369146</v>
      </c>
      <c r="AM11" s="176">
        <v>18.803796985166329</v>
      </c>
      <c r="AN11" s="174">
        <v>0.05</v>
      </c>
      <c r="AO11" s="175">
        <v>5.2194500000000005E-2</v>
      </c>
      <c r="AP11" s="176">
        <v>47.571428571428569</v>
      </c>
      <c r="AQ11" s="174">
        <v>0.05</v>
      </c>
      <c r="AR11" s="175">
        <v>0</v>
      </c>
      <c r="AS11" s="176">
        <v>285.39961241556045</v>
      </c>
      <c r="AT11" s="174">
        <v>0.1</v>
      </c>
      <c r="AU11" s="175">
        <v>0</v>
      </c>
      <c r="AV11" s="176">
        <v>263.98276432759872</v>
      </c>
      <c r="AW11" s="174">
        <v>0</v>
      </c>
      <c r="AX11" s="175">
        <v>0</v>
      </c>
      <c r="AY11" s="176">
        <v>348.14062576506063</v>
      </c>
      <c r="AZ11" s="174">
        <v>0</v>
      </c>
      <c r="BA11" s="175">
        <v>0.12349218700000002</v>
      </c>
      <c r="BB11" s="176">
        <v>236.55983550503868</v>
      </c>
      <c r="BC11" s="174">
        <v>0</v>
      </c>
      <c r="BD11" s="175">
        <v>0</v>
      </c>
      <c r="BE11" s="176">
        <v>76.641550669216073</v>
      </c>
      <c r="BF11" s="174">
        <v>0</v>
      </c>
      <c r="BG11" s="175">
        <v>7.1658298148068761E-2</v>
      </c>
      <c r="BH11" s="176">
        <v>635</v>
      </c>
      <c r="BI11" s="174">
        <v>0</v>
      </c>
      <c r="BJ11" s="175">
        <v>7.3072300000000007E-2</v>
      </c>
      <c r="BK11" s="176">
        <v>302.56796323879615</v>
      </c>
      <c r="BL11" s="174">
        <v>0</v>
      </c>
      <c r="BM11" s="175">
        <v>0</v>
      </c>
      <c r="BN11" s="176">
        <v>66.921606185847139</v>
      </c>
      <c r="BO11" s="174">
        <v>0</v>
      </c>
      <c r="BP11" s="175">
        <v>0</v>
      </c>
      <c r="BQ11" s="176">
        <v>72.8</v>
      </c>
      <c r="BR11" s="174">
        <v>0</v>
      </c>
      <c r="BS11" s="175">
        <v>0</v>
      </c>
      <c r="BT11" s="176">
        <v>66.921606103675003</v>
      </c>
      <c r="BU11" s="174">
        <v>0</v>
      </c>
      <c r="BV11" s="175">
        <v>0</v>
      </c>
      <c r="BW11" s="176">
        <v>72.8</v>
      </c>
      <c r="BX11" s="174">
        <v>0</v>
      </c>
      <c r="BY11" s="175">
        <v>0</v>
      </c>
      <c r="BZ11" s="176">
        <v>66.921606054785229</v>
      </c>
      <c r="CA11" s="174">
        <v>0</v>
      </c>
      <c r="CB11" s="175">
        <v>0</v>
      </c>
      <c r="CC11" s="176">
        <v>72.8</v>
      </c>
      <c r="CD11" s="174">
        <v>0</v>
      </c>
      <c r="CE11" s="175">
        <v>0</v>
      </c>
      <c r="CF11" s="176">
        <v>122.17571860477165</v>
      </c>
      <c r="CG11" s="174">
        <v>0</v>
      </c>
      <c r="CH11" s="175">
        <v>0</v>
      </c>
      <c r="CI11" s="176">
        <v>91.337090567862987</v>
      </c>
      <c r="CJ11" s="174">
        <v>0</v>
      </c>
      <c r="CK11" s="175">
        <v>0</v>
      </c>
      <c r="CL11" s="176">
        <v>192</v>
      </c>
      <c r="CM11" s="174">
        <v>0</v>
      </c>
      <c r="CN11" s="175">
        <v>0</v>
      </c>
      <c r="CO11" s="176">
        <v>114.1</v>
      </c>
      <c r="CP11" s="174">
        <v>0</v>
      </c>
      <c r="CQ11" s="175">
        <v>0</v>
      </c>
      <c r="CR11" s="176">
        <v>72.8</v>
      </c>
      <c r="CS11" s="174">
        <v>0</v>
      </c>
      <c r="CT11" s="175">
        <v>0</v>
      </c>
      <c r="CU11" s="176">
        <v>89.5</v>
      </c>
      <c r="CV11" s="174">
        <v>0</v>
      </c>
      <c r="CW11" s="175">
        <v>4.8279912500000008E-2</v>
      </c>
      <c r="CX11" s="176">
        <v>380.16118697601917</v>
      </c>
      <c r="CY11" s="174">
        <v>0</v>
      </c>
      <c r="CZ11" s="175">
        <v>3.160451054461394E-2</v>
      </c>
      <c r="DA11" s="174">
        <v>2.0540276091327237E-2</v>
      </c>
    </row>
    <row r="12" spans="2:108" outlineLevel="1">
      <c r="C12" s="194"/>
      <c r="D12" s="77" t="s">
        <v>686</v>
      </c>
      <c r="E12" s="175">
        <v>0</v>
      </c>
      <c r="F12" s="176">
        <v>48.458872918312821</v>
      </c>
      <c r="G12" s="174">
        <v>0</v>
      </c>
      <c r="H12" s="175">
        <v>0</v>
      </c>
      <c r="I12" s="176">
        <v>48.458872918312821</v>
      </c>
      <c r="J12" s="174">
        <v>0</v>
      </c>
      <c r="K12" s="175">
        <v>0</v>
      </c>
      <c r="L12" s="176">
        <v>42.490277364919585</v>
      </c>
      <c r="M12" s="174">
        <v>0</v>
      </c>
      <c r="N12" s="175">
        <v>0</v>
      </c>
      <c r="O12" s="176">
        <v>39.543114653061693</v>
      </c>
      <c r="P12" s="174">
        <v>0</v>
      </c>
      <c r="Q12" s="175">
        <v>0</v>
      </c>
      <c r="R12" s="176">
        <v>38.798423357110316</v>
      </c>
      <c r="S12" s="174">
        <v>0</v>
      </c>
      <c r="T12" s="175">
        <v>0</v>
      </c>
      <c r="U12" s="176">
        <v>41.204897155519689</v>
      </c>
      <c r="V12" s="174">
        <v>0</v>
      </c>
      <c r="W12" s="175">
        <v>0</v>
      </c>
      <c r="X12" s="176">
        <v>36.625756330721408</v>
      </c>
      <c r="Y12" s="174">
        <v>0</v>
      </c>
      <c r="Z12" s="175">
        <v>0</v>
      </c>
      <c r="AA12" s="176">
        <v>37.404809706710566</v>
      </c>
      <c r="AB12" s="174">
        <v>0</v>
      </c>
      <c r="AC12" s="175">
        <v>0</v>
      </c>
      <c r="AD12" s="176">
        <v>55.915647292822079</v>
      </c>
      <c r="AE12" s="174">
        <v>0</v>
      </c>
      <c r="AF12" s="175">
        <v>5.3627170085374445E-4</v>
      </c>
      <c r="AG12" s="176">
        <v>18.803796985166329</v>
      </c>
      <c r="AH12" s="174">
        <v>0</v>
      </c>
      <c r="AI12" s="175">
        <v>0</v>
      </c>
      <c r="AJ12" s="176">
        <v>45.477154593280503</v>
      </c>
      <c r="AK12" s="174">
        <v>0</v>
      </c>
      <c r="AL12" s="175">
        <v>0</v>
      </c>
      <c r="AM12" s="176">
        <v>18.803796985166329</v>
      </c>
      <c r="AN12" s="174">
        <v>0</v>
      </c>
      <c r="AO12" s="175">
        <v>0</v>
      </c>
      <c r="AP12" s="176">
        <v>47.571428571428569</v>
      </c>
      <c r="AQ12" s="174">
        <v>0</v>
      </c>
      <c r="AR12" s="175">
        <v>0</v>
      </c>
      <c r="AS12" s="176">
        <v>285.39961241556045</v>
      </c>
      <c r="AT12" s="174">
        <v>0</v>
      </c>
      <c r="AU12" s="175">
        <v>0</v>
      </c>
      <c r="AV12" s="176">
        <v>263.98276432759872</v>
      </c>
      <c r="AW12" s="174">
        <v>0</v>
      </c>
      <c r="AX12" s="175">
        <v>0</v>
      </c>
      <c r="AY12" s="176">
        <v>348.14062576506063</v>
      </c>
      <c r="AZ12" s="174">
        <v>0</v>
      </c>
      <c r="BA12" s="175">
        <v>0</v>
      </c>
      <c r="BB12" s="176">
        <v>236.55983550503868</v>
      </c>
      <c r="BC12" s="174">
        <v>0</v>
      </c>
      <c r="BD12" s="175">
        <v>0</v>
      </c>
      <c r="BE12" s="176">
        <v>76.641550669216073</v>
      </c>
      <c r="BF12" s="174">
        <v>0</v>
      </c>
      <c r="BG12" s="175">
        <v>0</v>
      </c>
      <c r="BH12" s="176">
        <v>635</v>
      </c>
      <c r="BI12" s="174">
        <v>0</v>
      </c>
      <c r="BJ12" s="175">
        <v>0</v>
      </c>
      <c r="BK12" s="176">
        <v>302.56796323879615</v>
      </c>
      <c r="BL12" s="174">
        <v>0</v>
      </c>
      <c r="BM12" s="175">
        <v>0</v>
      </c>
      <c r="BN12" s="176">
        <v>66.921606185847139</v>
      </c>
      <c r="BO12" s="174">
        <v>0</v>
      </c>
      <c r="BP12" s="175">
        <v>0</v>
      </c>
      <c r="BQ12" s="176">
        <v>72.8</v>
      </c>
      <c r="BR12" s="174">
        <v>0</v>
      </c>
      <c r="BS12" s="175">
        <v>0</v>
      </c>
      <c r="BT12" s="176">
        <v>66.921606103675003</v>
      </c>
      <c r="BU12" s="174">
        <v>0</v>
      </c>
      <c r="BV12" s="175">
        <v>0</v>
      </c>
      <c r="BW12" s="176">
        <v>72.8</v>
      </c>
      <c r="BX12" s="174">
        <v>0</v>
      </c>
      <c r="BY12" s="175">
        <v>0</v>
      </c>
      <c r="BZ12" s="176">
        <v>66.921606054785229</v>
      </c>
      <c r="CA12" s="174">
        <v>0</v>
      </c>
      <c r="CB12" s="175">
        <v>0</v>
      </c>
      <c r="CC12" s="176">
        <v>72.8</v>
      </c>
      <c r="CD12" s="174">
        <v>0</v>
      </c>
      <c r="CE12" s="175">
        <v>8.5228993670886082E-3</v>
      </c>
      <c r="CF12" s="176">
        <v>122.17571860477165</v>
      </c>
      <c r="CG12" s="174">
        <v>0</v>
      </c>
      <c r="CH12" s="175">
        <v>0</v>
      </c>
      <c r="CI12" s="176">
        <v>91.337090567862987</v>
      </c>
      <c r="CJ12" s="174">
        <v>0</v>
      </c>
      <c r="CK12" s="175">
        <v>0</v>
      </c>
      <c r="CL12" s="176">
        <v>192</v>
      </c>
      <c r="CM12" s="174">
        <v>0</v>
      </c>
      <c r="CN12" s="175">
        <v>0</v>
      </c>
      <c r="CO12" s="176">
        <v>114.1</v>
      </c>
      <c r="CP12" s="174">
        <v>0</v>
      </c>
      <c r="CQ12" s="175">
        <v>0</v>
      </c>
      <c r="CR12" s="176">
        <v>72.8</v>
      </c>
      <c r="CS12" s="174">
        <v>0</v>
      </c>
      <c r="CT12" s="175">
        <v>0</v>
      </c>
      <c r="CU12" s="176">
        <v>89.5</v>
      </c>
      <c r="CV12" s="174">
        <v>0</v>
      </c>
      <c r="CW12" s="175">
        <v>0</v>
      </c>
      <c r="CX12" s="176">
        <v>380.16118697601917</v>
      </c>
      <c r="CY12" s="174">
        <v>0</v>
      </c>
      <c r="CZ12" s="175">
        <v>1.222978474937065E-4</v>
      </c>
      <c r="DA12" s="174">
        <v>0</v>
      </c>
      <c r="DC12" s="178" t="str">
        <f>C8</f>
        <v>Agricultural Production</v>
      </c>
    </row>
    <row r="13" spans="2:108" outlineLevel="1">
      <c r="C13" s="194"/>
      <c r="D13" s="77" t="s">
        <v>687</v>
      </c>
      <c r="E13" s="175">
        <v>4.347801850000001E-3</v>
      </c>
      <c r="F13" s="176">
        <v>48.458872918312821</v>
      </c>
      <c r="G13" s="174">
        <v>0</v>
      </c>
      <c r="H13" s="175">
        <v>4.347801850000001E-3</v>
      </c>
      <c r="I13" s="176">
        <v>48.458872918312821</v>
      </c>
      <c r="J13" s="174">
        <v>0</v>
      </c>
      <c r="K13" s="175">
        <v>0</v>
      </c>
      <c r="L13" s="176">
        <v>42.490277364919585</v>
      </c>
      <c r="M13" s="174">
        <v>0</v>
      </c>
      <c r="N13" s="175">
        <v>0</v>
      </c>
      <c r="O13" s="176">
        <v>39.543114653061693</v>
      </c>
      <c r="P13" s="174">
        <v>0</v>
      </c>
      <c r="Q13" s="175">
        <v>0</v>
      </c>
      <c r="R13" s="176">
        <v>38.798423357110316</v>
      </c>
      <c r="S13" s="174">
        <v>0</v>
      </c>
      <c r="T13" s="175">
        <v>0</v>
      </c>
      <c r="U13" s="176">
        <v>41.204897155519689</v>
      </c>
      <c r="V13" s="174">
        <v>0</v>
      </c>
      <c r="W13" s="175">
        <v>0</v>
      </c>
      <c r="X13" s="176">
        <v>36.625756330721408</v>
      </c>
      <c r="Y13" s="174">
        <v>0</v>
      </c>
      <c r="Z13" s="175">
        <v>0</v>
      </c>
      <c r="AA13" s="176">
        <v>37.404809706710566</v>
      </c>
      <c r="AB13" s="174">
        <v>0</v>
      </c>
      <c r="AC13" s="175">
        <v>0.18286466917803379</v>
      </c>
      <c r="AD13" s="176">
        <v>55.915647292822079</v>
      </c>
      <c r="AE13" s="174">
        <v>0</v>
      </c>
      <c r="AF13" s="175">
        <v>0</v>
      </c>
      <c r="AG13" s="176">
        <v>18.803796985166329</v>
      </c>
      <c r="AH13" s="174">
        <v>0</v>
      </c>
      <c r="AI13" s="175">
        <v>0</v>
      </c>
      <c r="AJ13" s="176">
        <v>45.477154593280503</v>
      </c>
      <c r="AK13" s="174">
        <v>0</v>
      </c>
      <c r="AL13" s="175">
        <v>2.1649680626469353E-2</v>
      </c>
      <c r="AM13" s="176">
        <v>18.803796985166329</v>
      </c>
      <c r="AN13" s="174">
        <v>0</v>
      </c>
      <c r="AO13" s="175">
        <v>2.0877799999999998E-2</v>
      </c>
      <c r="AP13" s="176">
        <v>47.571428571428569</v>
      </c>
      <c r="AQ13" s="174">
        <v>0</v>
      </c>
      <c r="AR13" s="175">
        <v>0</v>
      </c>
      <c r="AS13" s="176">
        <v>285.39961241556045</v>
      </c>
      <c r="AT13" s="174">
        <v>0</v>
      </c>
      <c r="AU13" s="175">
        <v>0</v>
      </c>
      <c r="AV13" s="176">
        <v>263.98276432759872</v>
      </c>
      <c r="AW13" s="174">
        <v>0.1</v>
      </c>
      <c r="AX13" s="175">
        <v>0</v>
      </c>
      <c r="AY13" s="176">
        <v>348.14062576506063</v>
      </c>
      <c r="AZ13" s="174">
        <v>0.1</v>
      </c>
      <c r="BA13" s="175">
        <v>0</v>
      </c>
      <c r="BB13" s="176">
        <v>236.55983550503868</v>
      </c>
      <c r="BC13" s="174">
        <v>0.1</v>
      </c>
      <c r="BD13" s="175">
        <v>0</v>
      </c>
      <c r="BE13" s="176">
        <v>76.641550669216073</v>
      </c>
      <c r="BF13" s="174">
        <v>0</v>
      </c>
      <c r="BG13" s="175">
        <v>0</v>
      </c>
      <c r="BH13" s="176">
        <v>635</v>
      </c>
      <c r="BI13" s="174">
        <v>0</v>
      </c>
      <c r="BJ13" s="175">
        <v>3.1316699999999996E-2</v>
      </c>
      <c r="BK13" s="176">
        <v>302.56796323879615</v>
      </c>
      <c r="BL13" s="174">
        <v>0</v>
      </c>
      <c r="BM13" s="175">
        <v>5.2194499999999996E-3</v>
      </c>
      <c r="BN13" s="176">
        <v>66.921606185847139</v>
      </c>
      <c r="BO13" s="174">
        <v>0</v>
      </c>
      <c r="BP13" s="175">
        <v>0</v>
      </c>
      <c r="BQ13" s="176">
        <v>72.8</v>
      </c>
      <c r="BR13" s="174">
        <v>0</v>
      </c>
      <c r="BS13" s="175">
        <v>5.2194499999999996E-3</v>
      </c>
      <c r="BT13" s="176">
        <v>66.921606103675003</v>
      </c>
      <c r="BU13" s="174">
        <v>0</v>
      </c>
      <c r="BV13" s="175">
        <v>0</v>
      </c>
      <c r="BW13" s="176">
        <v>72.8</v>
      </c>
      <c r="BX13" s="174">
        <v>0</v>
      </c>
      <c r="BY13" s="175">
        <v>5.2194499999999996E-3</v>
      </c>
      <c r="BZ13" s="176">
        <v>66.921606054785229</v>
      </c>
      <c r="CA13" s="174">
        <v>0</v>
      </c>
      <c r="CB13" s="175">
        <v>0</v>
      </c>
      <c r="CC13" s="176">
        <v>72.8</v>
      </c>
      <c r="CD13" s="174">
        <v>0</v>
      </c>
      <c r="CE13" s="175">
        <v>0</v>
      </c>
      <c r="CF13" s="176">
        <v>122.17571860477165</v>
      </c>
      <c r="CG13" s="174">
        <v>0</v>
      </c>
      <c r="CH13" s="175">
        <v>0</v>
      </c>
      <c r="CI13" s="176">
        <v>91.337090567862987</v>
      </c>
      <c r="CJ13" s="174">
        <v>0</v>
      </c>
      <c r="CK13" s="175">
        <v>0</v>
      </c>
      <c r="CL13" s="176">
        <v>192</v>
      </c>
      <c r="CM13" s="174">
        <v>0</v>
      </c>
      <c r="CN13" s="175">
        <v>0</v>
      </c>
      <c r="CO13" s="176">
        <v>114.1</v>
      </c>
      <c r="CP13" s="174">
        <v>0</v>
      </c>
      <c r="CQ13" s="175">
        <v>0</v>
      </c>
      <c r="CR13" s="176">
        <v>72.8</v>
      </c>
      <c r="CS13" s="174">
        <v>0</v>
      </c>
      <c r="CT13" s="175">
        <v>0</v>
      </c>
      <c r="CU13" s="176">
        <v>89.5</v>
      </c>
      <c r="CV13" s="174">
        <v>0</v>
      </c>
      <c r="CW13" s="175">
        <v>0</v>
      </c>
      <c r="CX13" s="176">
        <v>380.16118697601917</v>
      </c>
      <c r="CY13" s="174">
        <v>0</v>
      </c>
      <c r="CZ13" s="175">
        <v>1.2763436067466079E-2</v>
      </c>
      <c r="DA13" s="174">
        <v>2.7282203843135831E-3</v>
      </c>
      <c r="DC13" s="177">
        <f>CZ13/CZ16</f>
        <v>0.26044673266930929</v>
      </c>
      <c r="DD13" s="77" t="s">
        <v>688</v>
      </c>
    </row>
    <row r="14" spans="2:108" outlineLevel="1">
      <c r="C14" s="194"/>
      <c r="D14" s="77" t="s">
        <v>689</v>
      </c>
      <c r="E14" s="175">
        <v>0</v>
      </c>
      <c r="F14" s="176">
        <v>48.458872918312821</v>
      </c>
      <c r="G14" s="174">
        <v>0</v>
      </c>
      <c r="H14" s="175">
        <v>0</v>
      </c>
      <c r="I14" s="176">
        <v>48.458872918312821</v>
      </c>
      <c r="J14" s="174">
        <v>0</v>
      </c>
      <c r="K14" s="175">
        <v>0</v>
      </c>
      <c r="L14" s="176">
        <v>42.490277364919585</v>
      </c>
      <c r="M14" s="174">
        <v>0</v>
      </c>
      <c r="N14" s="175">
        <v>0</v>
      </c>
      <c r="O14" s="176">
        <v>39.543114653061693</v>
      </c>
      <c r="P14" s="174">
        <v>0</v>
      </c>
      <c r="Q14" s="175">
        <v>0</v>
      </c>
      <c r="R14" s="176">
        <v>38.798423357110316</v>
      </c>
      <c r="S14" s="174">
        <v>0</v>
      </c>
      <c r="T14" s="175">
        <v>0</v>
      </c>
      <c r="U14" s="176">
        <v>41.204897155519689</v>
      </c>
      <c r="V14" s="174">
        <v>0</v>
      </c>
      <c r="W14" s="175">
        <v>0</v>
      </c>
      <c r="X14" s="176">
        <v>36.625756330721408</v>
      </c>
      <c r="Y14" s="174">
        <v>0</v>
      </c>
      <c r="Z14" s="175">
        <v>0</v>
      </c>
      <c r="AA14" s="176">
        <v>37.404809706710566</v>
      </c>
      <c r="AB14" s="174">
        <v>0</v>
      </c>
      <c r="AC14" s="175">
        <v>0</v>
      </c>
      <c r="AD14" s="176">
        <v>55.915647292822079</v>
      </c>
      <c r="AE14" s="174">
        <v>0</v>
      </c>
      <c r="AF14" s="175">
        <v>0</v>
      </c>
      <c r="AG14" s="176">
        <v>18.803796985166329</v>
      </c>
      <c r="AH14" s="174">
        <v>0</v>
      </c>
      <c r="AI14" s="175">
        <v>0</v>
      </c>
      <c r="AJ14" s="176">
        <v>45.477154593280503</v>
      </c>
      <c r="AK14" s="174">
        <v>0</v>
      </c>
      <c r="AL14" s="175">
        <v>0</v>
      </c>
      <c r="AM14" s="176">
        <v>18.803796985166329</v>
      </c>
      <c r="AN14" s="174">
        <v>0</v>
      </c>
      <c r="AO14" s="175">
        <v>0</v>
      </c>
      <c r="AP14" s="176">
        <v>47.571428571428569</v>
      </c>
      <c r="AQ14" s="174">
        <v>0</v>
      </c>
      <c r="AR14" s="175">
        <v>0</v>
      </c>
      <c r="AS14" s="176">
        <v>285.39961241556045</v>
      </c>
      <c r="AT14" s="174">
        <v>0</v>
      </c>
      <c r="AU14" s="175">
        <v>0</v>
      </c>
      <c r="AV14" s="176">
        <v>263.98276432759872</v>
      </c>
      <c r="AW14" s="174">
        <v>0</v>
      </c>
      <c r="AX14" s="175">
        <v>0</v>
      </c>
      <c r="AY14" s="176">
        <v>348.14062576506063</v>
      </c>
      <c r="AZ14" s="174">
        <v>0</v>
      </c>
      <c r="BA14" s="175">
        <v>0</v>
      </c>
      <c r="BB14" s="176">
        <v>236.55983550503868</v>
      </c>
      <c r="BC14" s="174">
        <v>0</v>
      </c>
      <c r="BD14" s="175">
        <v>0</v>
      </c>
      <c r="BE14" s="176">
        <v>76.641550669216073</v>
      </c>
      <c r="BF14" s="174">
        <v>0</v>
      </c>
      <c r="BG14" s="175">
        <v>0</v>
      </c>
      <c r="BH14" s="176">
        <v>635</v>
      </c>
      <c r="BI14" s="174">
        <v>0</v>
      </c>
      <c r="BJ14" s="175">
        <v>0</v>
      </c>
      <c r="BK14" s="176">
        <v>302.56796323879615</v>
      </c>
      <c r="BL14" s="174">
        <v>0</v>
      </c>
      <c r="BM14" s="175">
        <v>0</v>
      </c>
      <c r="BN14" s="176">
        <v>66.921606185847139</v>
      </c>
      <c r="BO14" s="174">
        <v>0.01</v>
      </c>
      <c r="BP14" s="175">
        <v>0</v>
      </c>
      <c r="BQ14" s="176">
        <v>72.8</v>
      </c>
      <c r="BR14" s="174">
        <v>0</v>
      </c>
      <c r="BS14" s="175">
        <v>0</v>
      </c>
      <c r="BT14" s="176">
        <v>66.921606103675003</v>
      </c>
      <c r="BU14" s="174">
        <v>0.01</v>
      </c>
      <c r="BV14" s="175">
        <v>0</v>
      </c>
      <c r="BW14" s="176">
        <v>72.8</v>
      </c>
      <c r="BX14" s="174">
        <v>0</v>
      </c>
      <c r="BY14" s="175">
        <v>0</v>
      </c>
      <c r="BZ14" s="176">
        <v>66.921606054785229</v>
      </c>
      <c r="CA14" s="174">
        <v>0.01</v>
      </c>
      <c r="CB14" s="175">
        <v>0</v>
      </c>
      <c r="CC14" s="176">
        <v>72.8</v>
      </c>
      <c r="CD14" s="174">
        <v>0</v>
      </c>
      <c r="CE14" s="175">
        <v>0</v>
      </c>
      <c r="CF14" s="176">
        <v>122.17571860477165</v>
      </c>
      <c r="CG14" s="174">
        <v>0</v>
      </c>
      <c r="CH14" s="175">
        <v>0</v>
      </c>
      <c r="CI14" s="176">
        <v>91.337090567862987</v>
      </c>
      <c r="CJ14" s="174">
        <v>0</v>
      </c>
      <c r="CK14" s="175">
        <v>0</v>
      </c>
      <c r="CL14" s="176">
        <v>192</v>
      </c>
      <c r="CM14" s="174">
        <v>0</v>
      </c>
      <c r="CN14" s="175">
        <v>0</v>
      </c>
      <c r="CO14" s="176">
        <v>114.1</v>
      </c>
      <c r="CP14" s="174">
        <v>0</v>
      </c>
      <c r="CQ14" s="175">
        <v>0</v>
      </c>
      <c r="CR14" s="176">
        <v>72.8</v>
      </c>
      <c r="CS14" s="174">
        <v>0</v>
      </c>
      <c r="CT14" s="175">
        <v>0.31003533</v>
      </c>
      <c r="CU14" s="176">
        <v>89.5</v>
      </c>
      <c r="CV14" s="174">
        <v>0</v>
      </c>
      <c r="CW14" s="175">
        <v>0</v>
      </c>
      <c r="CX14" s="176">
        <v>380.16118697601917</v>
      </c>
      <c r="CY14" s="174">
        <v>0</v>
      </c>
      <c r="CZ14" s="175">
        <v>4.5156921350384517E-3</v>
      </c>
      <c r="DA14" s="174">
        <v>2.7127223853272179E-3</v>
      </c>
    </row>
    <row r="15" spans="2:108" outlineLevel="1">
      <c r="C15" s="194"/>
      <c r="D15" s="173" t="s">
        <v>690</v>
      </c>
      <c r="E15" s="171">
        <v>0</v>
      </c>
      <c r="F15" s="172">
        <v>0</v>
      </c>
      <c r="G15" s="170">
        <v>0</v>
      </c>
      <c r="H15" s="171">
        <v>0</v>
      </c>
      <c r="I15" s="172">
        <v>0</v>
      </c>
      <c r="J15" s="170">
        <v>0</v>
      </c>
      <c r="K15" s="171">
        <v>0</v>
      </c>
      <c r="L15" s="172">
        <v>0</v>
      </c>
      <c r="M15" s="170">
        <v>0</v>
      </c>
      <c r="N15" s="171">
        <v>0</v>
      </c>
      <c r="O15" s="172">
        <v>0</v>
      </c>
      <c r="P15" s="170">
        <v>0</v>
      </c>
      <c r="Q15" s="171">
        <v>0</v>
      </c>
      <c r="R15" s="172">
        <v>0</v>
      </c>
      <c r="S15" s="170">
        <v>0</v>
      </c>
      <c r="T15" s="171">
        <v>0</v>
      </c>
      <c r="U15" s="172">
        <v>0</v>
      </c>
      <c r="V15" s="170">
        <v>0</v>
      </c>
      <c r="W15" s="171">
        <v>0</v>
      </c>
      <c r="X15" s="172">
        <v>0</v>
      </c>
      <c r="Y15" s="170">
        <v>0</v>
      </c>
      <c r="Z15" s="171">
        <v>0</v>
      </c>
      <c r="AA15" s="172">
        <v>0</v>
      </c>
      <c r="AB15" s="170">
        <v>0</v>
      </c>
      <c r="AC15" s="171">
        <v>0</v>
      </c>
      <c r="AD15" s="172">
        <v>0</v>
      </c>
      <c r="AE15" s="170">
        <v>0</v>
      </c>
      <c r="AF15" s="171">
        <v>0</v>
      </c>
      <c r="AG15" s="172">
        <v>0</v>
      </c>
      <c r="AH15" s="170">
        <v>0</v>
      </c>
      <c r="AI15" s="171">
        <v>0</v>
      </c>
      <c r="AJ15" s="172">
        <v>0</v>
      </c>
      <c r="AK15" s="170">
        <v>0</v>
      </c>
      <c r="AL15" s="171">
        <v>0</v>
      </c>
      <c r="AM15" s="172">
        <v>0</v>
      </c>
      <c r="AN15" s="170">
        <v>0</v>
      </c>
      <c r="AO15" s="171">
        <v>0</v>
      </c>
      <c r="AP15" s="172">
        <v>0</v>
      </c>
      <c r="AQ15" s="170">
        <v>0</v>
      </c>
      <c r="AR15" s="171">
        <v>0</v>
      </c>
      <c r="AS15" s="172">
        <v>0</v>
      </c>
      <c r="AT15" s="170">
        <v>0</v>
      </c>
      <c r="AU15" s="171">
        <v>0</v>
      </c>
      <c r="AV15" s="172">
        <v>0</v>
      </c>
      <c r="AW15" s="170">
        <v>0</v>
      </c>
      <c r="AX15" s="171">
        <v>0</v>
      </c>
      <c r="AY15" s="172">
        <v>0</v>
      </c>
      <c r="AZ15" s="170">
        <v>0</v>
      </c>
      <c r="BA15" s="171">
        <v>0</v>
      </c>
      <c r="BB15" s="172">
        <v>0</v>
      </c>
      <c r="BC15" s="170">
        <v>0</v>
      </c>
      <c r="BD15" s="171">
        <v>0</v>
      </c>
      <c r="BE15" s="172">
        <v>0</v>
      </c>
      <c r="BF15" s="170">
        <v>0</v>
      </c>
      <c r="BG15" s="171">
        <v>0</v>
      </c>
      <c r="BH15" s="172">
        <v>0</v>
      </c>
      <c r="BI15" s="170">
        <v>0</v>
      </c>
      <c r="BJ15" s="171">
        <v>0</v>
      </c>
      <c r="BK15" s="172">
        <v>0</v>
      </c>
      <c r="BL15" s="170">
        <v>0</v>
      </c>
      <c r="BM15" s="171">
        <v>0</v>
      </c>
      <c r="BN15" s="172">
        <v>0</v>
      </c>
      <c r="BO15" s="170">
        <v>0</v>
      </c>
      <c r="BP15" s="171">
        <v>0</v>
      </c>
      <c r="BQ15" s="172">
        <v>0</v>
      </c>
      <c r="BR15" s="170">
        <v>0</v>
      </c>
      <c r="BS15" s="171">
        <v>0</v>
      </c>
      <c r="BT15" s="172">
        <v>0</v>
      </c>
      <c r="BU15" s="170">
        <v>0</v>
      </c>
      <c r="BV15" s="171">
        <v>0</v>
      </c>
      <c r="BW15" s="172">
        <v>0</v>
      </c>
      <c r="BX15" s="170">
        <v>0</v>
      </c>
      <c r="BY15" s="171">
        <v>0</v>
      </c>
      <c r="BZ15" s="172">
        <v>0</v>
      </c>
      <c r="CA15" s="170">
        <v>0</v>
      </c>
      <c r="CB15" s="171">
        <v>0</v>
      </c>
      <c r="CC15" s="172">
        <v>0</v>
      </c>
      <c r="CD15" s="170">
        <v>0</v>
      </c>
      <c r="CE15" s="171">
        <v>0</v>
      </c>
      <c r="CF15" s="172">
        <v>0</v>
      </c>
      <c r="CG15" s="170">
        <v>0</v>
      </c>
      <c r="CH15" s="171">
        <v>0</v>
      </c>
      <c r="CI15" s="172">
        <v>0</v>
      </c>
      <c r="CJ15" s="170">
        <v>0</v>
      </c>
      <c r="CK15" s="171">
        <v>0</v>
      </c>
      <c r="CL15" s="172">
        <v>0</v>
      </c>
      <c r="CM15" s="170">
        <v>0</v>
      </c>
      <c r="CN15" s="171">
        <v>0</v>
      </c>
      <c r="CO15" s="172">
        <v>0</v>
      </c>
      <c r="CP15" s="170">
        <v>0</v>
      </c>
      <c r="CQ15" s="171">
        <v>0</v>
      </c>
      <c r="CR15" s="172">
        <v>0</v>
      </c>
      <c r="CS15" s="170">
        <v>0</v>
      </c>
      <c r="CT15" s="171">
        <v>0</v>
      </c>
      <c r="CU15" s="172">
        <v>0</v>
      </c>
      <c r="CV15" s="170">
        <v>0</v>
      </c>
      <c r="CW15" s="171">
        <v>0</v>
      </c>
      <c r="CX15" s="172">
        <v>0</v>
      </c>
      <c r="CY15" s="170">
        <v>0</v>
      </c>
      <c r="CZ15" s="171">
        <v>0</v>
      </c>
      <c r="DA15" s="170">
        <v>0</v>
      </c>
    </row>
    <row r="16" spans="2:108">
      <c r="C16" s="169"/>
      <c r="D16" s="150" t="s">
        <v>691</v>
      </c>
      <c r="E16" s="167">
        <v>8.6956037000000021E-3</v>
      </c>
      <c r="F16" s="168"/>
      <c r="G16" s="166">
        <v>2.5000000000000001E-2</v>
      </c>
      <c r="H16" s="167">
        <v>8.6956037000000021E-3</v>
      </c>
      <c r="I16" s="168"/>
      <c r="J16" s="166">
        <v>2.5000000000000001E-2</v>
      </c>
      <c r="K16" s="167">
        <v>0.10021343999999999</v>
      </c>
      <c r="L16" s="168"/>
      <c r="M16" s="166">
        <v>4.5999999999999999E-2</v>
      </c>
      <c r="N16" s="167">
        <v>0.10021343999999999</v>
      </c>
      <c r="O16" s="168"/>
      <c r="P16" s="166">
        <v>4.5999999999999999E-2</v>
      </c>
      <c r="Q16" s="167">
        <v>9.80108321E-2</v>
      </c>
      <c r="R16" s="168"/>
      <c r="S16" s="166">
        <v>2.6720000000000001E-2</v>
      </c>
      <c r="T16" s="167">
        <v>0.16963212499999999</v>
      </c>
      <c r="U16" s="168"/>
      <c r="V16" s="166">
        <v>8.1250000000000003E-2</v>
      </c>
      <c r="W16" s="167">
        <v>0.16963212499999999</v>
      </c>
      <c r="X16" s="168"/>
      <c r="Y16" s="166">
        <v>8.1250000000000003E-2</v>
      </c>
      <c r="Z16" s="167">
        <v>0</v>
      </c>
      <c r="AA16" s="168"/>
      <c r="AB16" s="166">
        <v>4.4742499999999998E-2</v>
      </c>
      <c r="AC16" s="167">
        <v>0.18286466917803379</v>
      </c>
      <c r="AD16" s="168"/>
      <c r="AE16" s="166">
        <v>2.5000000000000001E-2</v>
      </c>
      <c r="AF16" s="167">
        <v>0.12085454460461854</v>
      </c>
      <c r="AG16" s="168"/>
      <c r="AH16" s="166">
        <v>0.05</v>
      </c>
      <c r="AI16" s="167">
        <v>0.22854927660000002</v>
      </c>
      <c r="AJ16" s="168"/>
      <c r="AK16" s="166">
        <v>0.05</v>
      </c>
      <c r="AL16" s="167">
        <v>0.16790975370016081</v>
      </c>
      <c r="AM16" s="168"/>
      <c r="AN16" s="166">
        <v>0.05</v>
      </c>
      <c r="AO16" s="167">
        <v>7.3072300000000007E-2</v>
      </c>
      <c r="AP16" s="168"/>
      <c r="AQ16" s="166">
        <v>0.05</v>
      </c>
      <c r="AR16" s="167">
        <v>0</v>
      </c>
      <c r="AS16" s="168"/>
      <c r="AT16" s="166">
        <v>0.1</v>
      </c>
      <c r="AU16" s="167">
        <v>0</v>
      </c>
      <c r="AV16" s="168"/>
      <c r="AW16" s="166">
        <v>0.1</v>
      </c>
      <c r="AX16" s="167">
        <v>0</v>
      </c>
      <c r="AY16" s="168"/>
      <c r="AZ16" s="166">
        <v>0.1</v>
      </c>
      <c r="BA16" s="167">
        <v>0.12349218700000002</v>
      </c>
      <c r="BB16" s="168"/>
      <c r="BC16" s="166">
        <v>0.1</v>
      </c>
      <c r="BD16" s="167">
        <v>0</v>
      </c>
      <c r="BE16" s="168"/>
      <c r="BF16" s="166">
        <v>0</v>
      </c>
      <c r="BG16" s="167">
        <v>7.1658298148068761E-2</v>
      </c>
      <c r="BH16" s="168"/>
      <c r="BI16" s="166">
        <v>0</v>
      </c>
      <c r="BJ16" s="167">
        <v>0.10438900000000001</v>
      </c>
      <c r="BK16" s="168"/>
      <c r="BL16" s="166">
        <v>0</v>
      </c>
      <c r="BM16" s="167">
        <v>5.2194499999999996E-3</v>
      </c>
      <c r="BN16" s="168"/>
      <c r="BO16" s="166">
        <v>0.01</v>
      </c>
      <c r="BP16" s="167">
        <v>0</v>
      </c>
      <c r="BQ16" s="168"/>
      <c r="BR16" s="166">
        <v>0.02</v>
      </c>
      <c r="BS16" s="167">
        <v>5.2194499999999996E-3</v>
      </c>
      <c r="BT16" s="168"/>
      <c r="BU16" s="166">
        <v>0.01</v>
      </c>
      <c r="BV16" s="167">
        <v>0</v>
      </c>
      <c r="BW16" s="168"/>
      <c r="BX16" s="166">
        <v>0.02</v>
      </c>
      <c r="BY16" s="167">
        <v>5.2194499999999996E-3</v>
      </c>
      <c r="BZ16" s="168"/>
      <c r="CA16" s="166">
        <v>0.01</v>
      </c>
      <c r="CB16" s="167">
        <v>0</v>
      </c>
      <c r="CC16" s="168"/>
      <c r="CD16" s="166">
        <v>0.02</v>
      </c>
      <c r="CE16" s="167">
        <v>8.5228993670886082E-3</v>
      </c>
      <c r="CF16" s="168"/>
      <c r="CG16" s="166">
        <v>0.01</v>
      </c>
      <c r="CH16" s="167">
        <v>0</v>
      </c>
      <c r="CI16" s="168"/>
      <c r="CJ16" s="166">
        <v>0</v>
      </c>
      <c r="CK16" s="167">
        <v>0</v>
      </c>
      <c r="CL16" s="168"/>
      <c r="CM16" s="166">
        <v>0.04</v>
      </c>
      <c r="CN16" s="167">
        <v>0</v>
      </c>
      <c r="CO16" s="168"/>
      <c r="CP16" s="166">
        <v>0.04</v>
      </c>
      <c r="CQ16" s="167">
        <v>0</v>
      </c>
      <c r="CR16" s="168"/>
      <c r="CS16" s="166">
        <v>0.02</v>
      </c>
      <c r="CT16" s="167">
        <v>0.31003533</v>
      </c>
      <c r="CU16" s="168"/>
      <c r="CV16" s="166">
        <v>0</v>
      </c>
      <c r="CW16" s="167">
        <v>4.8279912500000008E-2</v>
      </c>
      <c r="CX16" s="168"/>
      <c r="CY16" s="166">
        <v>0</v>
      </c>
      <c r="CZ16" s="167">
        <v>4.9005936594612179E-2</v>
      </c>
      <c r="DA16" s="166">
        <v>2.8468705744789661E-2</v>
      </c>
    </row>
    <row r="17" spans="3:110" outlineLevel="1">
      <c r="C17" s="194"/>
      <c r="E17" s="163" t="s">
        <v>681</v>
      </c>
      <c r="F17" s="164"/>
      <c r="G17" s="162" t="s">
        <v>681</v>
      </c>
      <c r="H17" s="163" t="s">
        <v>681</v>
      </c>
      <c r="I17" s="164"/>
      <c r="J17" s="162" t="s">
        <v>681</v>
      </c>
      <c r="K17" s="163" t="s">
        <v>681</v>
      </c>
      <c r="L17" s="164"/>
      <c r="M17" s="162" t="s">
        <v>681</v>
      </c>
      <c r="N17" s="163" t="s">
        <v>681</v>
      </c>
      <c r="O17" s="164"/>
      <c r="P17" s="162" t="s">
        <v>681</v>
      </c>
      <c r="Q17" s="163" t="s">
        <v>681</v>
      </c>
      <c r="R17" s="164"/>
      <c r="S17" s="162" t="s">
        <v>681</v>
      </c>
      <c r="T17" s="163" t="s">
        <v>681</v>
      </c>
      <c r="U17" s="164"/>
      <c r="V17" s="162" t="s">
        <v>681</v>
      </c>
      <c r="W17" s="163" t="s">
        <v>681</v>
      </c>
      <c r="X17" s="164"/>
      <c r="Y17" s="162" t="s">
        <v>681</v>
      </c>
      <c r="Z17" s="163" t="s">
        <v>681</v>
      </c>
      <c r="AA17" s="164"/>
      <c r="AB17" s="162" t="s">
        <v>681</v>
      </c>
      <c r="AC17" s="163" t="s">
        <v>681</v>
      </c>
      <c r="AD17" s="164"/>
      <c r="AE17" s="162" t="s">
        <v>681</v>
      </c>
      <c r="AF17" s="163" t="s">
        <v>681</v>
      </c>
      <c r="AG17" s="164"/>
      <c r="AH17" s="162" t="s">
        <v>681</v>
      </c>
      <c r="AI17" s="163" t="s">
        <v>681</v>
      </c>
      <c r="AJ17" s="164"/>
      <c r="AK17" s="162" t="s">
        <v>681</v>
      </c>
      <c r="AL17" s="163" t="s">
        <v>681</v>
      </c>
      <c r="AM17" s="164"/>
      <c r="AN17" s="162" t="s">
        <v>681</v>
      </c>
      <c r="AO17" s="163" t="s">
        <v>681</v>
      </c>
      <c r="AP17" s="164"/>
      <c r="AQ17" s="162" t="s">
        <v>681</v>
      </c>
      <c r="AR17" s="163" t="s">
        <v>681</v>
      </c>
      <c r="AS17" s="164"/>
      <c r="AT17" s="162" t="s">
        <v>681</v>
      </c>
      <c r="AU17" s="163" t="s">
        <v>681</v>
      </c>
      <c r="AV17" s="164"/>
      <c r="AW17" s="162" t="s">
        <v>681</v>
      </c>
      <c r="AX17" s="163" t="s">
        <v>681</v>
      </c>
      <c r="AY17" s="164"/>
      <c r="AZ17" s="162" t="s">
        <v>681</v>
      </c>
      <c r="BA17" s="163" t="s">
        <v>681</v>
      </c>
      <c r="BB17" s="164"/>
      <c r="BC17" s="162" t="s">
        <v>681</v>
      </c>
      <c r="BD17" s="163" t="s">
        <v>681</v>
      </c>
      <c r="BE17" s="164"/>
      <c r="BF17" s="162" t="s">
        <v>681</v>
      </c>
      <c r="BG17" s="163" t="s">
        <v>681</v>
      </c>
      <c r="BH17" s="164"/>
      <c r="BI17" s="162" t="s">
        <v>681</v>
      </c>
      <c r="BJ17" s="163" t="s">
        <v>681</v>
      </c>
      <c r="BK17" s="164"/>
      <c r="BL17" s="162" t="s">
        <v>681</v>
      </c>
      <c r="BM17" s="163" t="s">
        <v>681</v>
      </c>
      <c r="BN17" s="164"/>
      <c r="BO17" s="162" t="s">
        <v>681</v>
      </c>
      <c r="BP17" s="163" t="s">
        <v>681</v>
      </c>
      <c r="BQ17" s="164"/>
      <c r="BR17" s="162" t="s">
        <v>681</v>
      </c>
      <c r="BS17" s="163" t="s">
        <v>681</v>
      </c>
      <c r="BT17" s="164"/>
      <c r="BU17" s="162" t="s">
        <v>681</v>
      </c>
      <c r="BV17" s="163" t="s">
        <v>681</v>
      </c>
      <c r="BW17" s="164"/>
      <c r="BX17" s="162" t="s">
        <v>681</v>
      </c>
      <c r="BY17" s="163" t="s">
        <v>681</v>
      </c>
      <c r="BZ17" s="164"/>
      <c r="CA17" s="162" t="s">
        <v>681</v>
      </c>
      <c r="CB17" s="163" t="s">
        <v>681</v>
      </c>
      <c r="CC17" s="164"/>
      <c r="CD17" s="162" t="s">
        <v>681</v>
      </c>
      <c r="CE17" s="163" t="s">
        <v>681</v>
      </c>
      <c r="CF17" s="164"/>
      <c r="CG17" s="162" t="s">
        <v>681</v>
      </c>
      <c r="CH17" s="163" t="s">
        <v>681</v>
      </c>
      <c r="CI17" s="164"/>
      <c r="CJ17" s="162" t="s">
        <v>681</v>
      </c>
      <c r="CK17" s="163" t="s">
        <v>681</v>
      </c>
      <c r="CL17" s="164"/>
      <c r="CM17" s="162" t="s">
        <v>681</v>
      </c>
      <c r="CN17" s="163" t="s">
        <v>681</v>
      </c>
      <c r="CO17" s="164"/>
      <c r="CP17" s="162" t="s">
        <v>681</v>
      </c>
      <c r="CQ17" s="163" t="s">
        <v>681</v>
      </c>
      <c r="CR17" s="164"/>
      <c r="CS17" s="162" t="s">
        <v>681</v>
      </c>
      <c r="CT17" s="163" t="s">
        <v>681</v>
      </c>
      <c r="CU17" s="164"/>
      <c r="CV17" s="162" t="s">
        <v>681</v>
      </c>
      <c r="CW17" s="163" t="s">
        <v>681</v>
      </c>
      <c r="CX17" s="164"/>
      <c r="CY17" s="162" t="s">
        <v>681</v>
      </c>
      <c r="CZ17" s="163"/>
      <c r="DA17" s="162"/>
    </row>
    <row r="18" spans="3:110">
      <c r="C18" s="107" t="s">
        <v>692</v>
      </c>
      <c r="D18" s="138" t="s">
        <v>680</v>
      </c>
      <c r="E18" s="181">
        <v>0.98897804599999994</v>
      </c>
      <c r="F18" s="182">
        <v>48.458872918312821</v>
      </c>
      <c r="G18" s="180" t="s">
        <v>681</v>
      </c>
      <c r="H18" s="181">
        <v>1</v>
      </c>
      <c r="I18" s="182">
        <v>48.458872918312821</v>
      </c>
      <c r="J18" s="180" t="s">
        <v>681</v>
      </c>
      <c r="K18" s="181">
        <v>0.97697804600000004</v>
      </c>
      <c r="L18" s="182">
        <v>42.490277364919585</v>
      </c>
      <c r="M18" s="180" t="s">
        <v>681</v>
      </c>
      <c r="N18" s="181">
        <v>1</v>
      </c>
      <c r="O18" s="182">
        <v>39.543114653061693</v>
      </c>
      <c r="P18" s="180" t="s">
        <v>681</v>
      </c>
      <c r="Q18" s="181">
        <v>0.984478046</v>
      </c>
      <c r="R18" s="182">
        <v>38.798423357110316</v>
      </c>
      <c r="S18" s="180" t="s">
        <v>681</v>
      </c>
      <c r="T18" s="181">
        <v>0.984478046</v>
      </c>
      <c r="U18" s="182">
        <v>41.204897155519689</v>
      </c>
      <c r="V18" s="180" t="s">
        <v>681</v>
      </c>
      <c r="W18" s="181">
        <v>1</v>
      </c>
      <c r="X18" s="182">
        <v>36.625756330721408</v>
      </c>
      <c r="Y18" s="180" t="s">
        <v>681</v>
      </c>
      <c r="Z18" s="181">
        <v>1</v>
      </c>
      <c r="AA18" s="182">
        <v>37.404809706710566</v>
      </c>
      <c r="AB18" s="180" t="s">
        <v>681</v>
      </c>
      <c r="AC18" s="181">
        <v>0.86487600195110903</v>
      </c>
      <c r="AD18" s="182">
        <v>55.915647292822079</v>
      </c>
      <c r="AE18" s="180" t="s">
        <v>681</v>
      </c>
      <c r="AF18" s="181">
        <v>0.94963775900000003</v>
      </c>
      <c r="AG18" s="182">
        <v>18.803796985166329</v>
      </c>
      <c r="AH18" s="180" t="s">
        <v>681</v>
      </c>
      <c r="AI18" s="181">
        <v>0.98942682000000004</v>
      </c>
      <c r="AJ18" s="182">
        <v>45.477154593280503</v>
      </c>
      <c r="AK18" s="180" t="s">
        <v>681</v>
      </c>
      <c r="AL18" s="181">
        <v>0.86351206999999996</v>
      </c>
      <c r="AM18" s="182">
        <v>18.803796985166329</v>
      </c>
      <c r="AN18" s="180" t="s">
        <v>681</v>
      </c>
      <c r="AO18" s="181">
        <v>0.99697804599999995</v>
      </c>
      <c r="AP18" s="182">
        <v>47.571428571428569</v>
      </c>
      <c r="AQ18" s="180" t="s">
        <v>681</v>
      </c>
      <c r="AR18" s="181">
        <v>0.99</v>
      </c>
      <c r="AS18" s="182">
        <v>285.39961241556045</v>
      </c>
      <c r="AT18" s="180" t="s">
        <v>681</v>
      </c>
      <c r="AU18" s="181">
        <v>0.99</v>
      </c>
      <c r="AV18" s="182">
        <v>263.98276432759872</v>
      </c>
      <c r="AW18" s="180" t="s">
        <v>681</v>
      </c>
      <c r="AX18" s="181">
        <v>0.99</v>
      </c>
      <c r="AY18" s="182">
        <v>348.14062576506063</v>
      </c>
      <c r="AZ18" s="180" t="s">
        <v>681</v>
      </c>
      <c r="BA18" s="181">
        <v>0.99</v>
      </c>
      <c r="BB18" s="182">
        <v>236.55983550503868</v>
      </c>
      <c r="BC18" s="180" t="s">
        <v>681</v>
      </c>
      <c r="BD18" s="181">
        <v>0.99497072799999997</v>
      </c>
      <c r="BE18" s="182">
        <v>76.641550669216073</v>
      </c>
      <c r="BF18" s="180" t="s">
        <v>681</v>
      </c>
      <c r="BG18" s="181">
        <v>0.99021768307250002</v>
      </c>
      <c r="BH18" s="182">
        <v>635</v>
      </c>
      <c r="BI18" s="180" t="s">
        <v>681</v>
      </c>
      <c r="BJ18" s="181">
        <v>0.98992681999999999</v>
      </c>
      <c r="BK18" s="182">
        <v>302.56796323879615</v>
      </c>
      <c r="BL18" s="180" t="s">
        <v>681</v>
      </c>
      <c r="BM18" s="181">
        <v>0.995</v>
      </c>
      <c r="BN18" s="182">
        <v>66.921606185847139</v>
      </c>
      <c r="BO18" s="180" t="s">
        <v>681</v>
      </c>
      <c r="BP18" s="181">
        <v>1</v>
      </c>
      <c r="BQ18" s="182">
        <v>72.8</v>
      </c>
      <c r="BR18" s="180" t="s">
        <v>681</v>
      </c>
      <c r="BS18" s="181">
        <v>0.995</v>
      </c>
      <c r="BT18" s="182">
        <v>66.921606103675003</v>
      </c>
      <c r="BU18" s="180" t="s">
        <v>681</v>
      </c>
      <c r="BV18" s="181">
        <v>1</v>
      </c>
      <c r="BW18" s="182">
        <v>72.8</v>
      </c>
      <c r="BX18" s="180" t="s">
        <v>681</v>
      </c>
      <c r="BY18" s="181">
        <v>0.995</v>
      </c>
      <c r="BZ18" s="182">
        <v>66.921606054785229</v>
      </c>
      <c r="CA18" s="180" t="s">
        <v>681</v>
      </c>
      <c r="CB18" s="181">
        <v>1</v>
      </c>
      <c r="CC18" s="182">
        <v>72.8</v>
      </c>
      <c r="CD18" s="180" t="s">
        <v>681</v>
      </c>
      <c r="CE18" s="181">
        <v>0.995</v>
      </c>
      <c r="CF18" s="182">
        <v>122.17571860477165</v>
      </c>
      <c r="CG18" s="180" t="s">
        <v>681</v>
      </c>
      <c r="CH18" s="181">
        <v>0.99294877400000003</v>
      </c>
      <c r="CI18" s="182">
        <v>91.337090567862987</v>
      </c>
      <c r="CJ18" s="180" t="s">
        <v>681</v>
      </c>
      <c r="CK18" s="181">
        <v>0.99294877400000003</v>
      </c>
      <c r="CL18" s="182">
        <v>192</v>
      </c>
      <c r="CM18" s="180" t="s">
        <v>681</v>
      </c>
      <c r="CN18" s="181">
        <v>0.99294877400000003</v>
      </c>
      <c r="CO18" s="182">
        <v>114.1</v>
      </c>
      <c r="CP18" s="180" t="s">
        <v>681</v>
      </c>
      <c r="CQ18" s="181">
        <v>0.99294877400000003</v>
      </c>
      <c r="CR18" s="182">
        <v>72.8</v>
      </c>
      <c r="CS18" s="180" t="s">
        <v>681</v>
      </c>
      <c r="CT18" s="181">
        <v>0.99496340999999999</v>
      </c>
      <c r="CU18" s="182">
        <v>89.5</v>
      </c>
      <c r="CV18" s="180" t="s">
        <v>681</v>
      </c>
      <c r="CW18" s="181">
        <v>0.97229875499999996</v>
      </c>
      <c r="CX18" s="182">
        <v>380.16118697601917</v>
      </c>
      <c r="CY18" s="180" t="s">
        <v>681</v>
      </c>
      <c r="CZ18" s="181">
        <v>0.98153053029420378</v>
      </c>
      <c r="DA18" s="180">
        <v>0</v>
      </c>
    </row>
    <row r="19" spans="3:110">
      <c r="C19" s="194"/>
      <c r="D19" s="160" t="s">
        <v>682</v>
      </c>
      <c r="E19" s="192">
        <v>0</v>
      </c>
      <c r="F19" s="193">
        <v>48.458872918312821</v>
      </c>
      <c r="G19" s="191">
        <v>0</v>
      </c>
      <c r="H19" s="192">
        <v>0</v>
      </c>
      <c r="I19" s="193">
        <v>48.458872918312821</v>
      </c>
      <c r="J19" s="191">
        <v>0</v>
      </c>
      <c r="K19" s="192">
        <v>0</v>
      </c>
      <c r="L19" s="193">
        <v>42.490277364919585</v>
      </c>
      <c r="M19" s="191">
        <v>0</v>
      </c>
      <c r="N19" s="192">
        <v>0</v>
      </c>
      <c r="O19" s="193">
        <v>39.543114653061693</v>
      </c>
      <c r="P19" s="191">
        <v>0</v>
      </c>
      <c r="Q19" s="192">
        <v>0</v>
      </c>
      <c r="R19" s="193">
        <v>38.798423357110316</v>
      </c>
      <c r="S19" s="191">
        <v>0</v>
      </c>
      <c r="T19" s="192">
        <v>0</v>
      </c>
      <c r="U19" s="193">
        <v>41.204897155519689</v>
      </c>
      <c r="V19" s="191">
        <v>0</v>
      </c>
      <c r="W19" s="192">
        <v>0</v>
      </c>
      <c r="X19" s="193">
        <v>36.625756330721408</v>
      </c>
      <c r="Y19" s="191">
        <v>0</v>
      </c>
      <c r="Z19" s="192">
        <v>0</v>
      </c>
      <c r="AA19" s="193">
        <v>37.404809706710566</v>
      </c>
      <c r="AB19" s="191">
        <v>0</v>
      </c>
      <c r="AC19" s="192">
        <v>0</v>
      </c>
      <c r="AD19" s="193">
        <v>55.915647292822079</v>
      </c>
      <c r="AE19" s="191">
        <v>0</v>
      </c>
      <c r="AF19" s="192">
        <v>5.0000000000000001E-4</v>
      </c>
      <c r="AG19" s="193">
        <v>18.803796985166329</v>
      </c>
      <c r="AH19" s="191">
        <v>0</v>
      </c>
      <c r="AI19" s="192">
        <v>5.0000000000000001E-4</v>
      </c>
      <c r="AJ19" s="193">
        <v>45.477154593280503</v>
      </c>
      <c r="AK19" s="191">
        <v>0</v>
      </c>
      <c r="AL19" s="192">
        <v>5.0000000000000001E-4</v>
      </c>
      <c r="AM19" s="193">
        <v>18.803796985166329</v>
      </c>
      <c r="AN19" s="191">
        <v>0</v>
      </c>
      <c r="AO19" s="192">
        <v>0</v>
      </c>
      <c r="AP19" s="193">
        <v>47.571428571428569</v>
      </c>
      <c r="AQ19" s="191">
        <v>0</v>
      </c>
      <c r="AR19" s="192">
        <v>0</v>
      </c>
      <c r="AS19" s="193">
        <v>285.39961241556045</v>
      </c>
      <c r="AT19" s="191">
        <v>0</v>
      </c>
      <c r="AU19" s="192">
        <v>0</v>
      </c>
      <c r="AV19" s="193">
        <v>263.98276432759872</v>
      </c>
      <c r="AW19" s="191">
        <v>0</v>
      </c>
      <c r="AX19" s="192">
        <v>0</v>
      </c>
      <c r="AY19" s="193">
        <v>348.14062576506063</v>
      </c>
      <c r="AZ19" s="191">
        <v>0</v>
      </c>
      <c r="BA19" s="192">
        <v>0</v>
      </c>
      <c r="BB19" s="193">
        <v>236.55983550503868</v>
      </c>
      <c r="BC19" s="191">
        <v>0</v>
      </c>
      <c r="BD19" s="192">
        <v>1E-3</v>
      </c>
      <c r="BE19" s="193">
        <v>396.60044714255076</v>
      </c>
      <c r="BF19" s="191">
        <v>0</v>
      </c>
      <c r="BG19" s="192">
        <v>0</v>
      </c>
      <c r="BH19" s="193">
        <v>635</v>
      </c>
      <c r="BI19" s="191">
        <v>0</v>
      </c>
      <c r="BJ19" s="192">
        <v>0</v>
      </c>
      <c r="BK19" s="193">
        <v>302.56796323879615</v>
      </c>
      <c r="BL19" s="191">
        <v>0</v>
      </c>
      <c r="BM19" s="192">
        <v>0</v>
      </c>
      <c r="BN19" s="193">
        <v>66.921606185847139</v>
      </c>
      <c r="BO19" s="191">
        <v>0</v>
      </c>
      <c r="BP19" s="192">
        <v>0</v>
      </c>
      <c r="BQ19" s="193">
        <v>72.8</v>
      </c>
      <c r="BR19" s="191">
        <v>0</v>
      </c>
      <c r="BS19" s="192">
        <v>0</v>
      </c>
      <c r="BT19" s="193">
        <v>66.921606103675003</v>
      </c>
      <c r="BU19" s="191">
        <v>0</v>
      </c>
      <c r="BV19" s="192">
        <v>0</v>
      </c>
      <c r="BW19" s="193">
        <v>72.8</v>
      </c>
      <c r="BX19" s="191">
        <v>0</v>
      </c>
      <c r="BY19" s="192">
        <v>0</v>
      </c>
      <c r="BZ19" s="193">
        <v>66.921606054785229</v>
      </c>
      <c r="CA19" s="191">
        <v>0</v>
      </c>
      <c r="CB19" s="192">
        <v>0</v>
      </c>
      <c r="CC19" s="193">
        <v>72.8</v>
      </c>
      <c r="CD19" s="191">
        <v>0</v>
      </c>
      <c r="CE19" s="192">
        <v>0</v>
      </c>
      <c r="CF19" s="193">
        <v>122.17571860477165</v>
      </c>
      <c r="CG19" s="191">
        <v>0</v>
      </c>
      <c r="CH19" s="192">
        <v>0</v>
      </c>
      <c r="CI19" s="193">
        <v>91.337090567862987</v>
      </c>
      <c r="CJ19" s="191">
        <v>0</v>
      </c>
      <c r="CK19" s="192">
        <v>0</v>
      </c>
      <c r="CL19" s="193">
        <v>192</v>
      </c>
      <c r="CM19" s="191">
        <v>0</v>
      </c>
      <c r="CN19" s="192">
        <v>0</v>
      </c>
      <c r="CO19" s="193">
        <v>114.1</v>
      </c>
      <c r="CP19" s="191">
        <v>0</v>
      </c>
      <c r="CQ19" s="192">
        <v>0</v>
      </c>
      <c r="CR19" s="193">
        <v>72.8</v>
      </c>
      <c r="CS19" s="191">
        <v>0</v>
      </c>
      <c r="CT19" s="192">
        <v>0</v>
      </c>
      <c r="CU19" s="193">
        <v>89.5</v>
      </c>
      <c r="CV19" s="191">
        <v>0</v>
      </c>
      <c r="CW19" s="192">
        <v>0</v>
      </c>
      <c r="CX19" s="193">
        <v>380.16118697601917</v>
      </c>
      <c r="CY19" s="191">
        <v>0</v>
      </c>
      <c r="CZ19" s="198">
        <v>2.5914560333304424E-4</v>
      </c>
      <c r="DA19" s="191">
        <v>0</v>
      </c>
    </row>
    <row r="20" spans="3:110" outlineLevel="1">
      <c r="C20" s="179" t="str">
        <f>C10</f>
        <v>food losses:</v>
      </c>
      <c r="D20" s="77" t="s">
        <v>684</v>
      </c>
      <c r="E20" s="175">
        <v>0</v>
      </c>
      <c r="F20" s="176">
        <v>48.458872918312821</v>
      </c>
      <c r="G20" s="174">
        <v>0</v>
      </c>
      <c r="H20" s="175">
        <v>0</v>
      </c>
      <c r="I20" s="176">
        <v>48.458872918312821</v>
      </c>
      <c r="J20" s="174">
        <v>0</v>
      </c>
      <c r="K20" s="175">
        <v>0</v>
      </c>
      <c r="L20" s="176">
        <v>42.490277364919585</v>
      </c>
      <c r="M20" s="174">
        <v>0</v>
      </c>
      <c r="N20" s="175">
        <v>0</v>
      </c>
      <c r="O20" s="176">
        <v>39.543114653061693</v>
      </c>
      <c r="P20" s="174">
        <v>0</v>
      </c>
      <c r="Q20" s="175">
        <v>0</v>
      </c>
      <c r="R20" s="176">
        <v>38.798423357110316</v>
      </c>
      <c r="S20" s="174">
        <v>0</v>
      </c>
      <c r="T20" s="175">
        <v>0</v>
      </c>
      <c r="U20" s="176">
        <v>41.204897155519689</v>
      </c>
      <c r="V20" s="174">
        <v>0</v>
      </c>
      <c r="W20" s="175">
        <v>0</v>
      </c>
      <c r="X20" s="176">
        <v>36.625756330721408</v>
      </c>
      <c r="Y20" s="174">
        <v>0</v>
      </c>
      <c r="Z20" s="175">
        <v>0</v>
      </c>
      <c r="AA20" s="176">
        <v>37.404809706710566</v>
      </c>
      <c r="AB20" s="174">
        <v>0</v>
      </c>
      <c r="AC20" s="175">
        <v>0</v>
      </c>
      <c r="AD20" s="176">
        <v>55.915647292822079</v>
      </c>
      <c r="AE20" s="174">
        <v>0</v>
      </c>
      <c r="AF20" s="175">
        <v>0</v>
      </c>
      <c r="AG20" s="176">
        <v>18.803796985166329</v>
      </c>
      <c r="AH20" s="174">
        <v>0</v>
      </c>
      <c r="AI20" s="175">
        <v>0</v>
      </c>
      <c r="AJ20" s="176">
        <v>45.477154593280503</v>
      </c>
      <c r="AK20" s="174">
        <v>0</v>
      </c>
      <c r="AL20" s="175">
        <v>0</v>
      </c>
      <c r="AM20" s="176">
        <v>18.803796985166329</v>
      </c>
      <c r="AN20" s="174">
        <v>0</v>
      </c>
      <c r="AO20" s="175">
        <v>0</v>
      </c>
      <c r="AP20" s="176">
        <v>47.571428571428569</v>
      </c>
      <c r="AQ20" s="174">
        <v>0</v>
      </c>
      <c r="AR20" s="175">
        <v>0</v>
      </c>
      <c r="AS20" s="176">
        <v>285.39961241556045</v>
      </c>
      <c r="AT20" s="174">
        <v>0</v>
      </c>
      <c r="AU20" s="175">
        <v>0</v>
      </c>
      <c r="AV20" s="176">
        <v>263.98276432759872</v>
      </c>
      <c r="AW20" s="174">
        <v>0</v>
      </c>
      <c r="AX20" s="175">
        <v>0</v>
      </c>
      <c r="AY20" s="176">
        <v>348.14062576506063</v>
      </c>
      <c r="AZ20" s="174">
        <v>0</v>
      </c>
      <c r="BA20" s="175">
        <v>0</v>
      </c>
      <c r="BB20" s="176">
        <v>236.55983550503868</v>
      </c>
      <c r="BC20" s="174">
        <v>0</v>
      </c>
      <c r="BD20" s="175">
        <v>0</v>
      </c>
      <c r="BE20" s="176">
        <v>76.641550669216073</v>
      </c>
      <c r="BF20" s="174">
        <v>0</v>
      </c>
      <c r="BG20" s="175">
        <v>0</v>
      </c>
      <c r="BH20" s="176">
        <v>635</v>
      </c>
      <c r="BI20" s="174">
        <v>0</v>
      </c>
      <c r="BJ20" s="175">
        <v>0</v>
      </c>
      <c r="BK20" s="176">
        <v>302.56796323879615</v>
      </c>
      <c r="BL20" s="174">
        <v>0</v>
      </c>
      <c r="BM20" s="175">
        <v>0</v>
      </c>
      <c r="BN20" s="176">
        <v>66.921606185847139</v>
      </c>
      <c r="BO20" s="174">
        <v>0</v>
      </c>
      <c r="BP20" s="175">
        <v>0</v>
      </c>
      <c r="BQ20" s="176">
        <v>72.8</v>
      </c>
      <c r="BR20" s="174">
        <v>0</v>
      </c>
      <c r="BS20" s="175">
        <v>0</v>
      </c>
      <c r="BT20" s="176">
        <v>66.921606103675003</v>
      </c>
      <c r="BU20" s="174">
        <v>0</v>
      </c>
      <c r="BV20" s="175">
        <v>0</v>
      </c>
      <c r="BW20" s="176">
        <v>72.8</v>
      </c>
      <c r="BX20" s="174">
        <v>0</v>
      </c>
      <c r="BY20" s="175">
        <v>0</v>
      </c>
      <c r="BZ20" s="176">
        <v>66.921606054785229</v>
      </c>
      <c r="CA20" s="174">
        <v>0</v>
      </c>
      <c r="CB20" s="175">
        <v>0</v>
      </c>
      <c r="CC20" s="176">
        <v>72.8</v>
      </c>
      <c r="CD20" s="174">
        <v>0</v>
      </c>
      <c r="CE20" s="175">
        <v>0</v>
      </c>
      <c r="CF20" s="176">
        <v>122.17571860477165</v>
      </c>
      <c r="CG20" s="174">
        <v>0</v>
      </c>
      <c r="CH20" s="175">
        <v>0</v>
      </c>
      <c r="CI20" s="176">
        <v>91.337090567862987</v>
      </c>
      <c r="CJ20" s="174">
        <v>0</v>
      </c>
      <c r="CK20" s="175">
        <v>7.0512259999999998E-3</v>
      </c>
      <c r="CL20" s="176">
        <v>256.63905382571943</v>
      </c>
      <c r="CM20" s="174">
        <v>0</v>
      </c>
      <c r="CN20" s="175">
        <v>0</v>
      </c>
      <c r="CO20" s="176">
        <v>114.1</v>
      </c>
      <c r="CP20" s="174">
        <v>0</v>
      </c>
      <c r="CQ20" s="175">
        <v>7.0512259999999998E-3</v>
      </c>
      <c r="CR20" s="176">
        <v>144.28193761073462</v>
      </c>
      <c r="CS20" s="174">
        <v>0</v>
      </c>
      <c r="CT20" s="175">
        <v>0</v>
      </c>
      <c r="CU20" s="176">
        <v>89.5</v>
      </c>
      <c r="CV20" s="174">
        <v>0</v>
      </c>
      <c r="CW20" s="175">
        <v>0</v>
      </c>
      <c r="CX20" s="176">
        <v>380.16118697601917</v>
      </c>
      <c r="CY20" s="174">
        <v>0</v>
      </c>
      <c r="CZ20" s="175">
        <v>4.2108244319825834E-4</v>
      </c>
      <c r="DA20" s="174">
        <v>0</v>
      </c>
    </row>
    <row r="21" spans="3:110" outlineLevel="1">
      <c r="C21" s="165"/>
      <c r="D21" s="77" t="s">
        <v>693</v>
      </c>
      <c r="E21" s="175">
        <v>0</v>
      </c>
      <c r="F21" s="176">
        <v>48.458872918312821</v>
      </c>
      <c r="G21" s="174">
        <v>8.0000000000000002E-3</v>
      </c>
      <c r="H21" s="175">
        <v>0</v>
      </c>
      <c r="I21" s="176">
        <v>48.458872918312821</v>
      </c>
      <c r="J21" s="174">
        <v>0</v>
      </c>
      <c r="K21" s="175">
        <v>0</v>
      </c>
      <c r="L21" s="176">
        <v>42.490277364919585</v>
      </c>
      <c r="M21" s="174">
        <v>0.02</v>
      </c>
      <c r="N21" s="175">
        <v>0</v>
      </c>
      <c r="O21" s="176">
        <v>39.543114653061693</v>
      </c>
      <c r="P21" s="174">
        <v>0</v>
      </c>
      <c r="Q21" s="175">
        <v>0</v>
      </c>
      <c r="R21" s="176">
        <v>38.798423357110316</v>
      </c>
      <c r="S21" s="174">
        <v>1.2500000000000001E-2</v>
      </c>
      <c r="T21" s="175">
        <v>0</v>
      </c>
      <c r="U21" s="176">
        <v>41.204897155519689</v>
      </c>
      <c r="V21" s="174">
        <v>1.2500000000000001E-2</v>
      </c>
      <c r="W21" s="175">
        <v>0</v>
      </c>
      <c r="X21" s="176">
        <v>36.625756330721408</v>
      </c>
      <c r="Y21" s="174">
        <v>0</v>
      </c>
      <c r="Z21" s="175">
        <v>0</v>
      </c>
      <c r="AA21" s="176">
        <v>37.404809706710566</v>
      </c>
      <c r="AB21" s="174">
        <v>0</v>
      </c>
      <c r="AC21" s="175">
        <v>0</v>
      </c>
      <c r="AD21" s="176">
        <v>55.915647292822079</v>
      </c>
      <c r="AE21" s="174">
        <v>0</v>
      </c>
      <c r="AF21" s="175">
        <v>4.6840286999999994E-2</v>
      </c>
      <c r="AG21" s="176">
        <v>18.803796985166329</v>
      </c>
      <c r="AH21" s="174">
        <v>0</v>
      </c>
      <c r="AI21" s="175">
        <v>0</v>
      </c>
      <c r="AJ21" s="176">
        <v>45.477154593280503</v>
      </c>
      <c r="AK21" s="174">
        <v>0</v>
      </c>
      <c r="AL21" s="175">
        <v>3.5256130000000004E-2</v>
      </c>
      <c r="AM21" s="176">
        <v>18.803796985166329</v>
      </c>
      <c r="AN21" s="174">
        <v>0</v>
      </c>
      <c r="AO21" s="175">
        <v>0</v>
      </c>
      <c r="AP21" s="176">
        <v>47.571428571428569</v>
      </c>
      <c r="AQ21" s="174">
        <v>0</v>
      </c>
      <c r="AR21" s="175">
        <v>0</v>
      </c>
      <c r="AS21" s="176">
        <v>285.39961241556045</v>
      </c>
      <c r="AT21" s="174">
        <v>0</v>
      </c>
      <c r="AU21" s="175">
        <v>0</v>
      </c>
      <c r="AV21" s="176">
        <v>263.98276432759872</v>
      </c>
      <c r="AW21" s="174">
        <v>0</v>
      </c>
      <c r="AX21" s="175">
        <v>0</v>
      </c>
      <c r="AY21" s="176">
        <v>348.14062576506063</v>
      </c>
      <c r="AZ21" s="174">
        <v>0</v>
      </c>
      <c r="BA21" s="175">
        <v>0</v>
      </c>
      <c r="BB21" s="176">
        <v>236.55983550503868</v>
      </c>
      <c r="BC21" s="174">
        <v>0</v>
      </c>
      <c r="BD21" s="175">
        <v>0</v>
      </c>
      <c r="BE21" s="176">
        <v>76.641550669216073</v>
      </c>
      <c r="BF21" s="174">
        <v>0</v>
      </c>
      <c r="BG21" s="175">
        <v>0</v>
      </c>
      <c r="BH21" s="176">
        <v>635</v>
      </c>
      <c r="BI21" s="174">
        <v>0</v>
      </c>
      <c r="BJ21" s="175">
        <v>0</v>
      </c>
      <c r="BK21" s="176">
        <v>302.56796323879615</v>
      </c>
      <c r="BL21" s="174">
        <v>0</v>
      </c>
      <c r="BM21" s="175">
        <v>0</v>
      </c>
      <c r="BN21" s="176">
        <v>66.921606185847139</v>
      </c>
      <c r="BO21" s="174">
        <v>0</v>
      </c>
      <c r="BP21" s="175">
        <v>0</v>
      </c>
      <c r="BQ21" s="176">
        <v>72.8</v>
      </c>
      <c r="BR21" s="174">
        <v>0</v>
      </c>
      <c r="BS21" s="175">
        <v>0</v>
      </c>
      <c r="BT21" s="176">
        <v>66.921606103675003</v>
      </c>
      <c r="BU21" s="174">
        <v>0</v>
      </c>
      <c r="BV21" s="175">
        <v>0</v>
      </c>
      <c r="BW21" s="176">
        <v>72.8</v>
      </c>
      <c r="BX21" s="174">
        <v>0</v>
      </c>
      <c r="BY21" s="175">
        <v>0</v>
      </c>
      <c r="BZ21" s="176">
        <v>66.921606054785229</v>
      </c>
      <c r="CA21" s="174">
        <v>0</v>
      </c>
      <c r="CB21" s="175">
        <v>0</v>
      </c>
      <c r="CC21" s="176">
        <v>72.8</v>
      </c>
      <c r="CD21" s="174">
        <v>0</v>
      </c>
      <c r="CE21" s="175">
        <v>0</v>
      </c>
      <c r="CF21" s="176">
        <v>122.17571860477165</v>
      </c>
      <c r="CG21" s="174">
        <v>0</v>
      </c>
      <c r="CH21" s="175">
        <v>0</v>
      </c>
      <c r="CI21" s="176">
        <v>91.337090567862987</v>
      </c>
      <c r="CJ21" s="174">
        <v>0</v>
      </c>
      <c r="CK21" s="175">
        <v>0</v>
      </c>
      <c r="CL21" s="176">
        <v>192</v>
      </c>
      <c r="CM21" s="174">
        <v>0</v>
      </c>
      <c r="CN21" s="175">
        <v>0</v>
      </c>
      <c r="CO21" s="176">
        <v>114.1</v>
      </c>
      <c r="CP21" s="174">
        <v>0</v>
      </c>
      <c r="CQ21" s="175">
        <v>0</v>
      </c>
      <c r="CR21" s="176">
        <v>72.8</v>
      </c>
      <c r="CS21" s="174">
        <v>0</v>
      </c>
      <c r="CT21" s="175">
        <v>5.0365899999999996E-3</v>
      </c>
      <c r="CU21" s="176">
        <v>104.97197396657003</v>
      </c>
      <c r="CV21" s="174">
        <v>0</v>
      </c>
      <c r="CW21" s="175">
        <v>2.7701244999999999E-2</v>
      </c>
      <c r="CX21" s="176">
        <v>380.16118697601917</v>
      </c>
      <c r="CY21" s="174">
        <v>0</v>
      </c>
      <c r="CZ21" s="175">
        <v>4.0490735248608608E-3</v>
      </c>
      <c r="DA21" s="174">
        <v>1.0172346601743814E-3</v>
      </c>
    </row>
    <row r="22" spans="3:110" outlineLevel="1">
      <c r="C22" s="165"/>
      <c r="D22" s="77" t="s">
        <v>686</v>
      </c>
      <c r="E22" s="175">
        <v>3.0219539999999999E-3</v>
      </c>
      <c r="F22" s="176">
        <v>48.458872918312821</v>
      </c>
      <c r="G22" s="174">
        <v>0</v>
      </c>
      <c r="H22" s="175">
        <v>0</v>
      </c>
      <c r="I22" s="176">
        <v>48.458872918312821</v>
      </c>
      <c r="J22" s="174">
        <v>0</v>
      </c>
      <c r="K22" s="175">
        <v>3.0219539999999999E-3</v>
      </c>
      <c r="L22" s="176">
        <v>42.490277364919585</v>
      </c>
      <c r="M22" s="174">
        <v>0</v>
      </c>
      <c r="N22" s="175">
        <v>0</v>
      </c>
      <c r="O22" s="176">
        <v>39.543114653061693</v>
      </c>
      <c r="P22" s="174">
        <v>0</v>
      </c>
      <c r="Q22" s="175">
        <v>3.0219539999999999E-3</v>
      </c>
      <c r="R22" s="176">
        <v>38.798423357110316</v>
      </c>
      <c r="S22" s="174">
        <v>0</v>
      </c>
      <c r="T22" s="175">
        <v>3.0219539999999999E-3</v>
      </c>
      <c r="U22" s="176">
        <v>41.204897155519689</v>
      </c>
      <c r="V22" s="174">
        <v>0</v>
      </c>
      <c r="W22" s="175">
        <v>0</v>
      </c>
      <c r="X22" s="176">
        <v>36.625756330721408</v>
      </c>
      <c r="Y22" s="174">
        <v>0</v>
      </c>
      <c r="Z22" s="175">
        <v>0</v>
      </c>
      <c r="AA22" s="176">
        <v>37.404809706710566</v>
      </c>
      <c r="AB22" s="174">
        <v>0</v>
      </c>
      <c r="AC22" s="175">
        <v>0</v>
      </c>
      <c r="AD22" s="176">
        <v>55.915647292822079</v>
      </c>
      <c r="AE22" s="174">
        <v>2.7883501271495997E-2</v>
      </c>
      <c r="AF22" s="175">
        <v>3.0219539999999999E-3</v>
      </c>
      <c r="AG22" s="176">
        <v>18.803796985166329</v>
      </c>
      <c r="AH22" s="174">
        <v>0</v>
      </c>
      <c r="AI22" s="175">
        <v>1.0073179999999999E-2</v>
      </c>
      <c r="AJ22" s="176">
        <v>45.477154593280503</v>
      </c>
      <c r="AK22" s="174">
        <v>0</v>
      </c>
      <c r="AL22" s="175">
        <v>0.1007318</v>
      </c>
      <c r="AM22" s="176">
        <v>18.803796985166329</v>
      </c>
      <c r="AN22" s="174">
        <v>0</v>
      </c>
      <c r="AO22" s="175">
        <v>3.0219539999999999E-3</v>
      </c>
      <c r="AP22" s="176">
        <v>47.571428571428569</v>
      </c>
      <c r="AQ22" s="174">
        <v>0</v>
      </c>
      <c r="AR22" s="175">
        <v>0</v>
      </c>
      <c r="AS22" s="176">
        <v>285.39961241556045</v>
      </c>
      <c r="AT22" s="174">
        <v>0.01</v>
      </c>
      <c r="AU22" s="175">
        <v>0</v>
      </c>
      <c r="AV22" s="176">
        <v>263.98276432759872</v>
      </c>
      <c r="AW22" s="174">
        <v>0.01</v>
      </c>
      <c r="AX22" s="175">
        <v>0</v>
      </c>
      <c r="AY22" s="176">
        <v>348.14062576506063</v>
      </c>
      <c r="AZ22" s="174">
        <v>0.01</v>
      </c>
      <c r="BA22" s="175">
        <v>0</v>
      </c>
      <c r="BB22" s="176">
        <v>236.55983550503868</v>
      </c>
      <c r="BC22" s="174">
        <v>0.01</v>
      </c>
      <c r="BD22" s="175">
        <v>4.0292719999999995E-3</v>
      </c>
      <c r="BE22" s="176">
        <v>396.60044714255076</v>
      </c>
      <c r="BF22" s="174">
        <v>0</v>
      </c>
      <c r="BG22" s="175">
        <v>9.7823169274999996E-3</v>
      </c>
      <c r="BH22" s="176">
        <v>635</v>
      </c>
      <c r="BI22" s="174">
        <v>0</v>
      </c>
      <c r="BJ22" s="175">
        <v>1.0073179999999999E-2</v>
      </c>
      <c r="BK22" s="176">
        <v>302.56796323879615</v>
      </c>
      <c r="BL22" s="174">
        <v>0</v>
      </c>
      <c r="BM22" s="175">
        <v>0</v>
      </c>
      <c r="BN22" s="176">
        <v>66.921606185847139</v>
      </c>
      <c r="BO22" s="174">
        <v>0</v>
      </c>
      <c r="BP22" s="175">
        <v>0</v>
      </c>
      <c r="BQ22" s="176">
        <v>72.8</v>
      </c>
      <c r="BR22" s="174">
        <v>0</v>
      </c>
      <c r="BS22" s="175">
        <v>0</v>
      </c>
      <c r="BT22" s="176">
        <v>66.921606103675003</v>
      </c>
      <c r="BU22" s="174">
        <v>0</v>
      </c>
      <c r="BV22" s="175">
        <v>0</v>
      </c>
      <c r="BW22" s="176">
        <v>72.8</v>
      </c>
      <c r="BX22" s="174">
        <v>0</v>
      </c>
      <c r="BY22" s="175">
        <v>0</v>
      </c>
      <c r="BZ22" s="176">
        <v>66.921606054785229</v>
      </c>
      <c r="CA22" s="174">
        <v>0</v>
      </c>
      <c r="CB22" s="175">
        <v>0</v>
      </c>
      <c r="CC22" s="176">
        <v>72.8</v>
      </c>
      <c r="CD22" s="174">
        <v>0</v>
      </c>
      <c r="CE22" s="175">
        <v>0</v>
      </c>
      <c r="CF22" s="176">
        <v>122.17571860477165</v>
      </c>
      <c r="CG22" s="174">
        <v>5.0000000000000001E-3</v>
      </c>
      <c r="CH22" s="175">
        <v>7.0512259999999998E-3</v>
      </c>
      <c r="CI22" s="176">
        <v>158.87928007239498</v>
      </c>
      <c r="CJ22" s="174">
        <v>0</v>
      </c>
      <c r="CK22" s="175">
        <v>0</v>
      </c>
      <c r="CL22" s="176">
        <v>192</v>
      </c>
      <c r="CM22" s="174">
        <v>0</v>
      </c>
      <c r="CN22" s="175">
        <v>7.0512259999999998E-3</v>
      </c>
      <c r="CO22" s="176">
        <v>146.36753676669389</v>
      </c>
      <c r="CP22" s="174">
        <v>0</v>
      </c>
      <c r="CQ22" s="175">
        <v>0</v>
      </c>
      <c r="CR22" s="176">
        <v>72.8</v>
      </c>
      <c r="CS22" s="174">
        <v>0</v>
      </c>
      <c r="CT22" s="175">
        <v>0</v>
      </c>
      <c r="CU22" s="176">
        <v>89.5</v>
      </c>
      <c r="CV22" s="174">
        <v>0</v>
      </c>
      <c r="CW22" s="175">
        <v>0</v>
      </c>
      <c r="CX22" s="176">
        <v>380.16118697601917</v>
      </c>
      <c r="CY22" s="174">
        <v>0</v>
      </c>
      <c r="CZ22" s="175">
        <v>3.8467164469544106E-3</v>
      </c>
      <c r="DA22" s="174">
        <v>2.286861923109295E-3</v>
      </c>
      <c r="DC22" s="178" t="str">
        <f>C18</f>
        <v>Trade</v>
      </c>
    </row>
    <row r="23" spans="3:110" outlineLevel="1">
      <c r="C23" s="165"/>
      <c r="D23" s="77" t="s">
        <v>687</v>
      </c>
      <c r="E23" s="175">
        <v>0</v>
      </c>
      <c r="F23" s="176">
        <v>48.458872918312821</v>
      </c>
      <c r="G23" s="174">
        <v>0</v>
      </c>
      <c r="H23" s="175">
        <v>0</v>
      </c>
      <c r="I23" s="176">
        <v>48.458872918312821</v>
      </c>
      <c r="J23" s="174">
        <v>0</v>
      </c>
      <c r="K23" s="175">
        <v>0</v>
      </c>
      <c r="L23" s="176">
        <v>42.490277364919585</v>
      </c>
      <c r="M23" s="174">
        <v>0</v>
      </c>
      <c r="N23" s="175">
        <v>0</v>
      </c>
      <c r="O23" s="176">
        <v>39.543114653061693</v>
      </c>
      <c r="P23" s="174">
        <v>0</v>
      </c>
      <c r="Q23" s="175">
        <v>0</v>
      </c>
      <c r="R23" s="176">
        <v>38.798423357110316</v>
      </c>
      <c r="S23" s="174">
        <v>0</v>
      </c>
      <c r="T23" s="175">
        <v>0</v>
      </c>
      <c r="U23" s="176">
        <v>41.204897155519689</v>
      </c>
      <c r="V23" s="174">
        <v>0</v>
      </c>
      <c r="W23" s="175">
        <v>0</v>
      </c>
      <c r="X23" s="176">
        <v>36.625756330721408</v>
      </c>
      <c r="Y23" s="174">
        <v>0</v>
      </c>
      <c r="Z23" s="175">
        <v>0</v>
      </c>
      <c r="AA23" s="176">
        <v>37.404809706710566</v>
      </c>
      <c r="AB23" s="174">
        <v>0</v>
      </c>
      <c r="AC23" s="175">
        <v>0.1072404967773949</v>
      </c>
      <c r="AD23" s="176">
        <v>55.915647292822079</v>
      </c>
      <c r="AE23" s="174">
        <v>0</v>
      </c>
      <c r="AF23" s="175">
        <v>0</v>
      </c>
      <c r="AG23" s="176">
        <v>18.803796985166329</v>
      </c>
      <c r="AH23" s="174">
        <v>0</v>
      </c>
      <c r="AI23" s="175">
        <v>0</v>
      </c>
      <c r="AJ23" s="176">
        <v>45.477154593280503</v>
      </c>
      <c r="AK23" s="174">
        <v>0</v>
      </c>
      <c r="AL23" s="175">
        <v>0</v>
      </c>
      <c r="AM23" s="176">
        <v>18.803796985166329</v>
      </c>
      <c r="AN23" s="174">
        <v>0</v>
      </c>
      <c r="AO23" s="175">
        <v>0</v>
      </c>
      <c r="AP23" s="176">
        <v>47.571428571428569</v>
      </c>
      <c r="AQ23" s="174">
        <v>0</v>
      </c>
      <c r="AR23" s="175">
        <v>0</v>
      </c>
      <c r="AS23" s="176">
        <v>285.39961241556045</v>
      </c>
      <c r="AT23" s="174">
        <v>0</v>
      </c>
      <c r="AU23" s="175">
        <v>0</v>
      </c>
      <c r="AV23" s="176">
        <v>263.98276432759872</v>
      </c>
      <c r="AW23" s="174">
        <v>0</v>
      </c>
      <c r="AX23" s="175">
        <v>0</v>
      </c>
      <c r="AY23" s="176">
        <v>348.14062576506063</v>
      </c>
      <c r="AZ23" s="174">
        <v>0</v>
      </c>
      <c r="BA23" s="175">
        <v>0</v>
      </c>
      <c r="BB23" s="176">
        <v>236.55983550503868</v>
      </c>
      <c r="BC23" s="174">
        <v>0</v>
      </c>
      <c r="BD23" s="175">
        <v>0</v>
      </c>
      <c r="BE23" s="176">
        <v>76.641550669216073</v>
      </c>
      <c r="BF23" s="174">
        <v>0</v>
      </c>
      <c r="BG23" s="175">
        <v>0</v>
      </c>
      <c r="BH23" s="176">
        <v>635</v>
      </c>
      <c r="BI23" s="174">
        <v>0</v>
      </c>
      <c r="BJ23" s="175">
        <v>0</v>
      </c>
      <c r="BK23" s="176">
        <v>302.56796323879615</v>
      </c>
      <c r="BL23" s="174">
        <v>0</v>
      </c>
      <c r="BM23" s="175">
        <v>0</v>
      </c>
      <c r="BN23" s="176">
        <v>66.921606185847139</v>
      </c>
      <c r="BO23" s="174">
        <v>0</v>
      </c>
      <c r="BP23" s="175">
        <v>0</v>
      </c>
      <c r="BQ23" s="176">
        <v>72.8</v>
      </c>
      <c r="BR23" s="174">
        <v>0</v>
      </c>
      <c r="BS23" s="175">
        <v>0</v>
      </c>
      <c r="BT23" s="176">
        <v>66.921606103675003</v>
      </c>
      <c r="BU23" s="174">
        <v>0</v>
      </c>
      <c r="BV23" s="175">
        <v>0</v>
      </c>
      <c r="BW23" s="176">
        <v>72.8</v>
      </c>
      <c r="BX23" s="174">
        <v>0</v>
      </c>
      <c r="BY23" s="175">
        <v>0</v>
      </c>
      <c r="BZ23" s="176">
        <v>66.921606054785229</v>
      </c>
      <c r="CA23" s="174">
        <v>0</v>
      </c>
      <c r="CB23" s="175">
        <v>0</v>
      </c>
      <c r="CC23" s="176">
        <v>72.8</v>
      </c>
      <c r="CD23" s="174">
        <v>0</v>
      </c>
      <c r="CE23" s="175">
        <v>0</v>
      </c>
      <c r="CF23" s="176">
        <v>122.17571860477165</v>
      </c>
      <c r="CG23" s="174">
        <v>0</v>
      </c>
      <c r="CH23" s="175">
        <v>0</v>
      </c>
      <c r="CI23" s="176">
        <v>91.337090567862987</v>
      </c>
      <c r="CJ23" s="174">
        <v>0</v>
      </c>
      <c r="CK23" s="175">
        <v>0</v>
      </c>
      <c r="CL23" s="176">
        <v>192</v>
      </c>
      <c r="CM23" s="174">
        <v>0</v>
      </c>
      <c r="CN23" s="175">
        <v>0</v>
      </c>
      <c r="CO23" s="176">
        <v>114.1</v>
      </c>
      <c r="CP23" s="174">
        <v>0</v>
      </c>
      <c r="CQ23" s="175">
        <v>0</v>
      </c>
      <c r="CR23" s="176">
        <v>72.8</v>
      </c>
      <c r="CS23" s="174">
        <v>0</v>
      </c>
      <c r="CT23" s="175">
        <v>0</v>
      </c>
      <c r="CU23" s="176">
        <v>89.5</v>
      </c>
      <c r="CV23" s="174">
        <v>0</v>
      </c>
      <c r="CW23" s="175">
        <v>0</v>
      </c>
      <c r="CX23" s="176">
        <v>380.16118697601917</v>
      </c>
      <c r="CY23" s="174">
        <v>0</v>
      </c>
      <c r="CZ23" s="175">
        <v>5.1414619809924877E-3</v>
      </c>
      <c r="DA23" s="174">
        <v>0</v>
      </c>
      <c r="DC23" s="177">
        <f>CZ23/CZ26</f>
        <v>0.38202810464557196</v>
      </c>
      <c r="DD23" s="77" t="s">
        <v>688</v>
      </c>
    </row>
    <row r="24" spans="3:110" outlineLevel="1">
      <c r="C24" s="194"/>
      <c r="D24" s="77" t="s">
        <v>689</v>
      </c>
      <c r="E24" s="175">
        <v>0</v>
      </c>
      <c r="F24" s="176">
        <v>48.458872918312821</v>
      </c>
      <c r="G24" s="174">
        <v>0</v>
      </c>
      <c r="H24" s="175">
        <v>0</v>
      </c>
      <c r="I24" s="176">
        <v>48.458872918312821</v>
      </c>
      <c r="J24" s="174">
        <v>0</v>
      </c>
      <c r="K24" s="175">
        <v>0</v>
      </c>
      <c r="L24" s="176">
        <v>42.490277364919585</v>
      </c>
      <c r="M24" s="174">
        <v>0</v>
      </c>
      <c r="N24" s="175">
        <v>0</v>
      </c>
      <c r="O24" s="176">
        <v>39.543114653061693</v>
      </c>
      <c r="P24" s="174">
        <v>0</v>
      </c>
      <c r="Q24" s="175">
        <v>0</v>
      </c>
      <c r="R24" s="176">
        <v>38.798423357110316</v>
      </c>
      <c r="S24" s="174">
        <v>0</v>
      </c>
      <c r="T24" s="175">
        <v>0</v>
      </c>
      <c r="U24" s="176">
        <v>41.204897155519689</v>
      </c>
      <c r="V24" s="174">
        <v>0</v>
      </c>
      <c r="W24" s="175">
        <v>0</v>
      </c>
      <c r="X24" s="176">
        <v>36.625756330721408</v>
      </c>
      <c r="Y24" s="174">
        <v>0</v>
      </c>
      <c r="Z24" s="175">
        <v>0</v>
      </c>
      <c r="AA24" s="176">
        <v>37.404809706710566</v>
      </c>
      <c r="AB24" s="174">
        <v>0</v>
      </c>
      <c r="AC24" s="175">
        <v>0</v>
      </c>
      <c r="AD24" s="176">
        <v>55.915647292822079</v>
      </c>
      <c r="AE24" s="174">
        <v>0</v>
      </c>
      <c r="AF24" s="175">
        <v>0</v>
      </c>
      <c r="AG24" s="176">
        <v>18.803796985166329</v>
      </c>
      <c r="AH24" s="174">
        <v>0</v>
      </c>
      <c r="AI24" s="175">
        <v>0</v>
      </c>
      <c r="AJ24" s="176">
        <v>45.477154593280503</v>
      </c>
      <c r="AK24" s="174">
        <v>0</v>
      </c>
      <c r="AL24" s="175">
        <v>0</v>
      </c>
      <c r="AM24" s="176">
        <v>18.803796985166329</v>
      </c>
      <c r="AN24" s="174">
        <v>0</v>
      </c>
      <c r="AO24" s="175">
        <v>0</v>
      </c>
      <c r="AP24" s="176">
        <v>47.571428571428569</v>
      </c>
      <c r="AQ24" s="174">
        <v>0</v>
      </c>
      <c r="AR24" s="175">
        <v>0</v>
      </c>
      <c r="AS24" s="176">
        <v>285.39961241556045</v>
      </c>
      <c r="AT24" s="174">
        <v>0</v>
      </c>
      <c r="AU24" s="175">
        <v>0</v>
      </c>
      <c r="AV24" s="176">
        <v>263.98276432759872</v>
      </c>
      <c r="AW24" s="174">
        <v>0</v>
      </c>
      <c r="AX24" s="175">
        <v>0</v>
      </c>
      <c r="AY24" s="176">
        <v>348.14062576506063</v>
      </c>
      <c r="AZ24" s="174">
        <v>0</v>
      </c>
      <c r="BA24" s="175">
        <v>0</v>
      </c>
      <c r="BB24" s="176">
        <v>236.55983550503868</v>
      </c>
      <c r="BC24" s="174">
        <v>0</v>
      </c>
      <c r="BD24" s="175">
        <v>0</v>
      </c>
      <c r="BE24" s="176">
        <v>76.641550669216073</v>
      </c>
      <c r="BF24" s="174">
        <v>0</v>
      </c>
      <c r="BG24" s="175">
        <v>0</v>
      </c>
      <c r="BH24" s="176">
        <v>635</v>
      </c>
      <c r="BI24" s="174">
        <v>0</v>
      </c>
      <c r="BJ24" s="175">
        <v>0</v>
      </c>
      <c r="BK24" s="176">
        <v>302.56796323879615</v>
      </c>
      <c r="BL24" s="174">
        <v>0</v>
      </c>
      <c r="BM24" s="175">
        <v>0</v>
      </c>
      <c r="BN24" s="176">
        <v>66.921606185847139</v>
      </c>
      <c r="BO24" s="174">
        <v>5.0000000000000001E-3</v>
      </c>
      <c r="BP24" s="175">
        <v>0</v>
      </c>
      <c r="BQ24" s="176">
        <v>72.8</v>
      </c>
      <c r="BR24" s="174">
        <v>0</v>
      </c>
      <c r="BS24" s="175">
        <v>0</v>
      </c>
      <c r="BT24" s="176">
        <v>66.921606103675003</v>
      </c>
      <c r="BU24" s="174">
        <v>5.0000000000000001E-3</v>
      </c>
      <c r="BV24" s="175">
        <v>0</v>
      </c>
      <c r="BW24" s="176">
        <v>72.8</v>
      </c>
      <c r="BX24" s="174">
        <v>0</v>
      </c>
      <c r="BY24" s="175">
        <v>0</v>
      </c>
      <c r="BZ24" s="176">
        <v>66.921606054785229</v>
      </c>
      <c r="CA24" s="174">
        <v>5.0000000000000001E-3</v>
      </c>
      <c r="CB24" s="175">
        <v>0</v>
      </c>
      <c r="CC24" s="176">
        <v>72.8</v>
      </c>
      <c r="CD24" s="174">
        <v>0</v>
      </c>
      <c r="CE24" s="175">
        <v>0</v>
      </c>
      <c r="CF24" s="176">
        <v>122.17571860477165</v>
      </c>
      <c r="CG24" s="174">
        <v>0</v>
      </c>
      <c r="CH24" s="175">
        <v>0</v>
      </c>
      <c r="CI24" s="176">
        <v>91.337090567862987</v>
      </c>
      <c r="CJ24" s="174">
        <v>0</v>
      </c>
      <c r="CK24" s="175">
        <v>0</v>
      </c>
      <c r="CL24" s="176">
        <v>192</v>
      </c>
      <c r="CM24" s="174">
        <v>0</v>
      </c>
      <c r="CN24" s="175">
        <v>0</v>
      </c>
      <c r="CO24" s="176">
        <v>114.1</v>
      </c>
      <c r="CP24" s="174">
        <v>0</v>
      </c>
      <c r="CQ24" s="175">
        <v>0</v>
      </c>
      <c r="CR24" s="176">
        <v>72.8</v>
      </c>
      <c r="CS24" s="174">
        <v>0</v>
      </c>
      <c r="CT24" s="175">
        <v>0</v>
      </c>
      <c r="CU24" s="176">
        <v>89.5</v>
      </c>
      <c r="CV24" s="174">
        <v>0</v>
      </c>
      <c r="CW24" s="175">
        <v>0</v>
      </c>
      <c r="CX24" s="176">
        <v>380.16118697601917</v>
      </c>
      <c r="CY24" s="174">
        <v>0</v>
      </c>
      <c r="CZ24" s="175">
        <v>0</v>
      </c>
      <c r="DA24" s="174">
        <v>1.4478931231734693E-3</v>
      </c>
    </row>
    <row r="25" spans="3:110" outlineLevel="1">
      <c r="C25" s="194"/>
      <c r="D25" s="173" t="s">
        <v>690</v>
      </c>
      <c r="E25" s="171">
        <v>0</v>
      </c>
      <c r="F25" s="172">
        <v>0</v>
      </c>
      <c r="G25" s="170">
        <v>0</v>
      </c>
      <c r="H25" s="171">
        <v>0</v>
      </c>
      <c r="I25" s="172">
        <v>0</v>
      </c>
      <c r="J25" s="170">
        <v>0</v>
      </c>
      <c r="K25" s="171">
        <v>0</v>
      </c>
      <c r="L25" s="172">
        <v>0</v>
      </c>
      <c r="M25" s="170">
        <v>0</v>
      </c>
      <c r="N25" s="171">
        <v>0</v>
      </c>
      <c r="O25" s="172">
        <v>0</v>
      </c>
      <c r="P25" s="170">
        <v>0</v>
      </c>
      <c r="Q25" s="171">
        <v>0</v>
      </c>
      <c r="R25" s="172">
        <v>0</v>
      </c>
      <c r="S25" s="170">
        <v>0</v>
      </c>
      <c r="T25" s="171">
        <v>0</v>
      </c>
      <c r="U25" s="172">
        <v>0</v>
      </c>
      <c r="V25" s="170">
        <v>0</v>
      </c>
      <c r="W25" s="171">
        <v>0</v>
      </c>
      <c r="X25" s="172">
        <v>0</v>
      </c>
      <c r="Y25" s="170">
        <v>0</v>
      </c>
      <c r="Z25" s="171">
        <v>0</v>
      </c>
      <c r="AA25" s="172">
        <v>0</v>
      </c>
      <c r="AB25" s="170">
        <v>0</v>
      </c>
      <c r="AC25" s="171">
        <v>0</v>
      </c>
      <c r="AD25" s="172">
        <v>0</v>
      </c>
      <c r="AE25" s="170">
        <v>0</v>
      </c>
      <c r="AF25" s="171">
        <v>0</v>
      </c>
      <c r="AG25" s="172">
        <v>0</v>
      </c>
      <c r="AH25" s="170">
        <v>0</v>
      </c>
      <c r="AI25" s="171">
        <v>0</v>
      </c>
      <c r="AJ25" s="172">
        <v>0</v>
      </c>
      <c r="AK25" s="170">
        <v>0</v>
      </c>
      <c r="AL25" s="171">
        <v>0</v>
      </c>
      <c r="AM25" s="172">
        <v>0</v>
      </c>
      <c r="AN25" s="170">
        <v>0</v>
      </c>
      <c r="AO25" s="171">
        <v>0</v>
      </c>
      <c r="AP25" s="172">
        <v>0</v>
      </c>
      <c r="AQ25" s="170">
        <v>0</v>
      </c>
      <c r="AR25" s="171">
        <v>0</v>
      </c>
      <c r="AS25" s="172">
        <v>0</v>
      </c>
      <c r="AT25" s="170">
        <v>0</v>
      </c>
      <c r="AU25" s="171">
        <v>0</v>
      </c>
      <c r="AV25" s="172">
        <v>0</v>
      </c>
      <c r="AW25" s="170">
        <v>0</v>
      </c>
      <c r="AX25" s="171">
        <v>0</v>
      </c>
      <c r="AY25" s="172">
        <v>0</v>
      </c>
      <c r="AZ25" s="170">
        <v>0</v>
      </c>
      <c r="BA25" s="171">
        <v>0</v>
      </c>
      <c r="BB25" s="172">
        <v>0</v>
      </c>
      <c r="BC25" s="170">
        <v>0</v>
      </c>
      <c r="BD25" s="171">
        <v>0</v>
      </c>
      <c r="BE25" s="172">
        <v>0</v>
      </c>
      <c r="BF25" s="170">
        <v>0</v>
      </c>
      <c r="BG25" s="171">
        <v>0</v>
      </c>
      <c r="BH25" s="172">
        <v>0</v>
      </c>
      <c r="BI25" s="170">
        <v>0</v>
      </c>
      <c r="BJ25" s="171">
        <v>0</v>
      </c>
      <c r="BK25" s="172">
        <v>0</v>
      </c>
      <c r="BL25" s="170">
        <v>0</v>
      </c>
      <c r="BM25" s="171">
        <v>0</v>
      </c>
      <c r="BN25" s="172">
        <v>0</v>
      </c>
      <c r="BO25" s="170">
        <v>0</v>
      </c>
      <c r="BP25" s="171">
        <v>0</v>
      </c>
      <c r="BQ25" s="172">
        <v>0</v>
      </c>
      <c r="BR25" s="170">
        <v>0</v>
      </c>
      <c r="BS25" s="171">
        <v>0</v>
      </c>
      <c r="BT25" s="172">
        <v>0</v>
      </c>
      <c r="BU25" s="170">
        <v>0</v>
      </c>
      <c r="BV25" s="171">
        <v>0</v>
      </c>
      <c r="BW25" s="172">
        <v>0</v>
      </c>
      <c r="BX25" s="170">
        <v>0</v>
      </c>
      <c r="BY25" s="171">
        <v>0</v>
      </c>
      <c r="BZ25" s="172">
        <v>0</v>
      </c>
      <c r="CA25" s="170">
        <v>0</v>
      </c>
      <c r="CB25" s="171">
        <v>0</v>
      </c>
      <c r="CC25" s="172">
        <v>0</v>
      </c>
      <c r="CD25" s="170">
        <v>0</v>
      </c>
      <c r="CE25" s="171">
        <v>0</v>
      </c>
      <c r="CF25" s="172">
        <v>0</v>
      </c>
      <c r="CG25" s="170">
        <v>0</v>
      </c>
      <c r="CH25" s="171">
        <v>0</v>
      </c>
      <c r="CI25" s="172">
        <v>0</v>
      </c>
      <c r="CJ25" s="170">
        <v>0</v>
      </c>
      <c r="CK25" s="171">
        <v>0</v>
      </c>
      <c r="CL25" s="172">
        <v>0</v>
      </c>
      <c r="CM25" s="170">
        <v>0</v>
      </c>
      <c r="CN25" s="171">
        <v>0</v>
      </c>
      <c r="CO25" s="172">
        <v>0</v>
      </c>
      <c r="CP25" s="170">
        <v>0</v>
      </c>
      <c r="CQ25" s="171">
        <v>0</v>
      </c>
      <c r="CR25" s="172">
        <v>0</v>
      </c>
      <c r="CS25" s="170">
        <v>0</v>
      </c>
      <c r="CT25" s="171">
        <v>0</v>
      </c>
      <c r="CU25" s="172">
        <v>0</v>
      </c>
      <c r="CV25" s="170">
        <v>0</v>
      </c>
      <c r="CW25" s="171">
        <v>0</v>
      </c>
      <c r="CX25" s="172">
        <v>0</v>
      </c>
      <c r="CY25" s="170">
        <v>0</v>
      </c>
      <c r="CZ25" s="171">
        <v>0</v>
      </c>
      <c r="DA25" s="170">
        <v>0</v>
      </c>
    </row>
    <row r="26" spans="3:110">
      <c r="C26" s="169"/>
      <c r="D26" s="150" t="s">
        <v>691</v>
      </c>
      <c r="E26" s="167">
        <v>3.0219539999999999E-3</v>
      </c>
      <c r="F26" s="168"/>
      <c r="G26" s="166">
        <v>8.0000000000000002E-3</v>
      </c>
      <c r="H26" s="167">
        <v>0</v>
      </c>
      <c r="I26" s="168"/>
      <c r="J26" s="166">
        <v>0</v>
      </c>
      <c r="K26" s="167">
        <v>3.0219539999999999E-3</v>
      </c>
      <c r="L26" s="168"/>
      <c r="M26" s="166">
        <v>0.02</v>
      </c>
      <c r="N26" s="167">
        <v>0</v>
      </c>
      <c r="O26" s="168"/>
      <c r="P26" s="166">
        <v>0</v>
      </c>
      <c r="Q26" s="167">
        <v>3.0219539999999999E-3</v>
      </c>
      <c r="R26" s="168"/>
      <c r="S26" s="166">
        <v>1.2500000000000001E-2</v>
      </c>
      <c r="T26" s="167">
        <v>3.0219539999999999E-3</v>
      </c>
      <c r="U26" s="168"/>
      <c r="V26" s="166">
        <v>1.2500000000000001E-2</v>
      </c>
      <c r="W26" s="167">
        <v>0</v>
      </c>
      <c r="X26" s="168"/>
      <c r="Y26" s="166">
        <v>0</v>
      </c>
      <c r="Z26" s="167">
        <v>0</v>
      </c>
      <c r="AA26" s="168"/>
      <c r="AB26" s="166">
        <v>0</v>
      </c>
      <c r="AC26" s="167">
        <v>0.1072404967773949</v>
      </c>
      <c r="AD26" s="168"/>
      <c r="AE26" s="166">
        <v>2.7883501271495997E-2</v>
      </c>
      <c r="AF26" s="167">
        <v>4.9862240999999995E-2</v>
      </c>
      <c r="AG26" s="168"/>
      <c r="AH26" s="166">
        <v>0</v>
      </c>
      <c r="AI26" s="167">
        <v>1.0073179999999999E-2</v>
      </c>
      <c r="AJ26" s="168"/>
      <c r="AK26" s="166">
        <v>0</v>
      </c>
      <c r="AL26" s="167">
        <v>0.13598793000000001</v>
      </c>
      <c r="AM26" s="168"/>
      <c r="AN26" s="166">
        <v>0</v>
      </c>
      <c r="AO26" s="167">
        <v>3.0219539999999999E-3</v>
      </c>
      <c r="AP26" s="168"/>
      <c r="AQ26" s="166">
        <v>0</v>
      </c>
      <c r="AR26" s="167">
        <v>0</v>
      </c>
      <c r="AS26" s="168"/>
      <c r="AT26" s="166">
        <v>0.01</v>
      </c>
      <c r="AU26" s="167">
        <v>0</v>
      </c>
      <c r="AV26" s="168"/>
      <c r="AW26" s="166">
        <v>0.01</v>
      </c>
      <c r="AX26" s="167">
        <v>0</v>
      </c>
      <c r="AY26" s="168"/>
      <c r="AZ26" s="166">
        <v>0.01</v>
      </c>
      <c r="BA26" s="167">
        <v>0</v>
      </c>
      <c r="BB26" s="168"/>
      <c r="BC26" s="166">
        <v>0.01</v>
      </c>
      <c r="BD26" s="167">
        <v>4.0292719999999995E-3</v>
      </c>
      <c r="BE26" s="168"/>
      <c r="BF26" s="166">
        <v>0</v>
      </c>
      <c r="BG26" s="167">
        <v>9.7823169274999996E-3</v>
      </c>
      <c r="BH26" s="168"/>
      <c r="BI26" s="166">
        <v>0</v>
      </c>
      <c r="BJ26" s="167">
        <v>1.0073179999999999E-2</v>
      </c>
      <c r="BK26" s="168"/>
      <c r="BL26" s="166">
        <v>0</v>
      </c>
      <c r="BM26" s="167">
        <v>0</v>
      </c>
      <c r="BN26" s="168"/>
      <c r="BO26" s="166">
        <v>5.0000000000000001E-3</v>
      </c>
      <c r="BP26" s="167">
        <v>0</v>
      </c>
      <c r="BQ26" s="168"/>
      <c r="BR26" s="166">
        <v>0</v>
      </c>
      <c r="BS26" s="167">
        <v>0</v>
      </c>
      <c r="BT26" s="168"/>
      <c r="BU26" s="166">
        <v>5.0000000000000001E-3</v>
      </c>
      <c r="BV26" s="167">
        <v>0</v>
      </c>
      <c r="BW26" s="168"/>
      <c r="BX26" s="166">
        <v>0</v>
      </c>
      <c r="BY26" s="167">
        <v>0</v>
      </c>
      <c r="BZ26" s="168"/>
      <c r="CA26" s="166">
        <v>5.0000000000000001E-3</v>
      </c>
      <c r="CB26" s="167">
        <v>0</v>
      </c>
      <c r="CC26" s="168"/>
      <c r="CD26" s="166">
        <v>0</v>
      </c>
      <c r="CE26" s="167">
        <v>0</v>
      </c>
      <c r="CF26" s="168"/>
      <c r="CG26" s="166">
        <v>5.0000000000000001E-3</v>
      </c>
      <c r="CH26" s="167">
        <v>7.0512259999999998E-3</v>
      </c>
      <c r="CI26" s="168"/>
      <c r="CJ26" s="166">
        <v>0</v>
      </c>
      <c r="CK26" s="167">
        <v>7.0512259999999998E-3</v>
      </c>
      <c r="CL26" s="168"/>
      <c r="CM26" s="166">
        <v>0</v>
      </c>
      <c r="CN26" s="167">
        <v>7.0512259999999998E-3</v>
      </c>
      <c r="CO26" s="168"/>
      <c r="CP26" s="166">
        <v>0</v>
      </c>
      <c r="CQ26" s="167">
        <v>7.0512259999999998E-3</v>
      </c>
      <c r="CR26" s="168"/>
      <c r="CS26" s="166">
        <v>0</v>
      </c>
      <c r="CT26" s="167">
        <v>5.0365899999999996E-3</v>
      </c>
      <c r="CU26" s="168"/>
      <c r="CV26" s="166">
        <v>0</v>
      </c>
      <c r="CW26" s="167">
        <v>2.7701244999999999E-2</v>
      </c>
      <c r="CX26" s="168"/>
      <c r="CY26" s="166">
        <v>0</v>
      </c>
      <c r="CZ26" s="167">
        <v>1.3458334396006019E-2</v>
      </c>
      <c r="DA26" s="166">
        <v>4.7519897064571461E-3</v>
      </c>
    </row>
    <row r="27" spans="3:110" outlineLevel="1">
      <c r="C27" s="165"/>
      <c r="E27" s="163" t="s">
        <v>681</v>
      </c>
      <c r="F27" s="164"/>
      <c r="G27" s="162" t="s">
        <v>681</v>
      </c>
      <c r="H27" s="163" t="s">
        <v>681</v>
      </c>
      <c r="I27" s="164"/>
      <c r="J27" s="162" t="s">
        <v>681</v>
      </c>
      <c r="K27" s="163" t="s">
        <v>681</v>
      </c>
      <c r="L27" s="164"/>
      <c r="M27" s="162" t="s">
        <v>681</v>
      </c>
      <c r="N27" s="163" t="s">
        <v>681</v>
      </c>
      <c r="O27" s="164"/>
      <c r="P27" s="162" t="s">
        <v>681</v>
      </c>
      <c r="Q27" s="163" t="s">
        <v>681</v>
      </c>
      <c r="R27" s="164"/>
      <c r="S27" s="162" t="s">
        <v>681</v>
      </c>
      <c r="T27" s="163" t="s">
        <v>681</v>
      </c>
      <c r="U27" s="164"/>
      <c r="V27" s="162" t="s">
        <v>681</v>
      </c>
      <c r="W27" s="163" t="s">
        <v>681</v>
      </c>
      <c r="X27" s="164"/>
      <c r="Y27" s="162" t="s">
        <v>681</v>
      </c>
      <c r="Z27" s="163" t="s">
        <v>681</v>
      </c>
      <c r="AA27" s="164"/>
      <c r="AB27" s="162" t="s">
        <v>681</v>
      </c>
      <c r="AC27" s="163" t="s">
        <v>681</v>
      </c>
      <c r="AD27" s="164"/>
      <c r="AE27" s="162" t="s">
        <v>681</v>
      </c>
      <c r="AF27" s="163" t="s">
        <v>681</v>
      </c>
      <c r="AG27" s="164"/>
      <c r="AH27" s="162" t="s">
        <v>681</v>
      </c>
      <c r="AI27" s="163" t="s">
        <v>681</v>
      </c>
      <c r="AJ27" s="164"/>
      <c r="AK27" s="162" t="s">
        <v>681</v>
      </c>
      <c r="AL27" s="163" t="s">
        <v>681</v>
      </c>
      <c r="AM27" s="164"/>
      <c r="AN27" s="162" t="s">
        <v>681</v>
      </c>
      <c r="AO27" s="163" t="s">
        <v>681</v>
      </c>
      <c r="AP27" s="164"/>
      <c r="AQ27" s="162" t="s">
        <v>681</v>
      </c>
      <c r="AR27" s="163" t="s">
        <v>681</v>
      </c>
      <c r="AS27" s="164"/>
      <c r="AT27" s="162" t="s">
        <v>681</v>
      </c>
      <c r="AU27" s="163" t="s">
        <v>681</v>
      </c>
      <c r="AV27" s="164"/>
      <c r="AW27" s="162" t="s">
        <v>681</v>
      </c>
      <c r="AX27" s="163" t="s">
        <v>681</v>
      </c>
      <c r="AY27" s="164"/>
      <c r="AZ27" s="162" t="s">
        <v>681</v>
      </c>
      <c r="BA27" s="163" t="s">
        <v>681</v>
      </c>
      <c r="BB27" s="164"/>
      <c r="BC27" s="162" t="s">
        <v>681</v>
      </c>
      <c r="BD27" s="163" t="s">
        <v>681</v>
      </c>
      <c r="BE27" s="164"/>
      <c r="BF27" s="162" t="s">
        <v>681</v>
      </c>
      <c r="BG27" s="163" t="s">
        <v>681</v>
      </c>
      <c r="BH27" s="164"/>
      <c r="BI27" s="162" t="s">
        <v>681</v>
      </c>
      <c r="BJ27" s="163" t="s">
        <v>681</v>
      </c>
      <c r="BK27" s="164"/>
      <c r="BL27" s="162" t="s">
        <v>681</v>
      </c>
      <c r="BM27" s="163" t="s">
        <v>681</v>
      </c>
      <c r="BN27" s="164"/>
      <c r="BO27" s="162" t="s">
        <v>681</v>
      </c>
      <c r="BP27" s="163" t="s">
        <v>681</v>
      </c>
      <c r="BQ27" s="164"/>
      <c r="BR27" s="162" t="s">
        <v>681</v>
      </c>
      <c r="BS27" s="163" t="s">
        <v>681</v>
      </c>
      <c r="BT27" s="164"/>
      <c r="BU27" s="162" t="s">
        <v>681</v>
      </c>
      <c r="BV27" s="163" t="s">
        <v>681</v>
      </c>
      <c r="BW27" s="164"/>
      <c r="BX27" s="162" t="s">
        <v>681</v>
      </c>
      <c r="BY27" s="163" t="s">
        <v>681</v>
      </c>
      <c r="BZ27" s="164"/>
      <c r="CA27" s="162" t="s">
        <v>681</v>
      </c>
      <c r="CB27" s="163" t="s">
        <v>681</v>
      </c>
      <c r="CC27" s="164"/>
      <c r="CD27" s="162" t="s">
        <v>681</v>
      </c>
      <c r="CE27" s="163" t="s">
        <v>681</v>
      </c>
      <c r="CF27" s="164"/>
      <c r="CG27" s="162" t="s">
        <v>681</v>
      </c>
      <c r="CH27" s="163" t="s">
        <v>681</v>
      </c>
      <c r="CI27" s="164"/>
      <c r="CJ27" s="162" t="s">
        <v>681</v>
      </c>
      <c r="CK27" s="163" t="s">
        <v>681</v>
      </c>
      <c r="CL27" s="164"/>
      <c r="CM27" s="162" t="s">
        <v>681</v>
      </c>
      <c r="CN27" s="163" t="s">
        <v>681</v>
      </c>
      <c r="CO27" s="164"/>
      <c r="CP27" s="162" t="s">
        <v>681</v>
      </c>
      <c r="CQ27" s="163" t="s">
        <v>681</v>
      </c>
      <c r="CR27" s="164"/>
      <c r="CS27" s="162" t="s">
        <v>681</v>
      </c>
      <c r="CT27" s="163" t="s">
        <v>681</v>
      </c>
      <c r="CU27" s="164"/>
      <c r="CV27" s="162" t="s">
        <v>681</v>
      </c>
      <c r="CW27" s="163" t="s">
        <v>681</v>
      </c>
      <c r="CX27" s="164"/>
      <c r="CY27" s="162" t="s">
        <v>681</v>
      </c>
      <c r="CZ27" s="163"/>
      <c r="DA27" s="162"/>
    </row>
    <row r="28" spans="3:110">
      <c r="C28" s="107" t="s">
        <v>694</v>
      </c>
      <c r="D28" s="138" t="s">
        <v>680</v>
      </c>
      <c r="E28" s="181">
        <v>1</v>
      </c>
      <c r="F28" s="182">
        <v>50.697896749521988</v>
      </c>
      <c r="G28" s="180" t="s">
        <v>681</v>
      </c>
      <c r="H28" s="181">
        <v>0.80263737973450355</v>
      </c>
      <c r="I28" s="182">
        <v>44.69407265226279</v>
      </c>
      <c r="J28" s="180" t="s">
        <v>681</v>
      </c>
      <c r="K28" s="181">
        <v>1</v>
      </c>
      <c r="L28" s="182">
        <v>53.112846706149476</v>
      </c>
      <c r="M28" s="180" t="s">
        <v>681</v>
      </c>
      <c r="N28" s="181">
        <v>0.54393183418856261</v>
      </c>
      <c r="O28" s="182">
        <v>53.920614943048527</v>
      </c>
      <c r="P28" s="180" t="s">
        <v>681</v>
      </c>
      <c r="Q28" s="181">
        <v>1</v>
      </c>
      <c r="R28" s="182">
        <v>38.798423357110316</v>
      </c>
      <c r="S28" s="180" t="s">
        <v>681</v>
      </c>
      <c r="T28" s="181">
        <v>1</v>
      </c>
      <c r="U28" s="182">
        <v>48.516431143072076</v>
      </c>
      <c r="V28" s="180" t="s">
        <v>681</v>
      </c>
      <c r="W28" s="181">
        <v>0.68395594732193221</v>
      </c>
      <c r="X28" s="182">
        <v>47.812654692176451</v>
      </c>
      <c r="Y28" s="180" t="s">
        <v>681</v>
      </c>
      <c r="Z28" s="181">
        <v>0.40160830810451509</v>
      </c>
      <c r="AA28" s="182">
        <v>82.213419500091447</v>
      </c>
      <c r="AB28" s="180" t="s">
        <v>681</v>
      </c>
      <c r="AC28" s="181">
        <v>0.90935819316090971</v>
      </c>
      <c r="AD28" s="182">
        <v>55.915647292822079</v>
      </c>
      <c r="AE28" s="180" t="s">
        <v>681</v>
      </c>
      <c r="AF28" s="181">
        <v>1</v>
      </c>
      <c r="AG28" s="182">
        <v>20.7</v>
      </c>
      <c r="AH28" s="180" t="s">
        <v>681</v>
      </c>
      <c r="AI28" s="181">
        <v>1</v>
      </c>
      <c r="AJ28" s="182">
        <v>45.477154593280503</v>
      </c>
      <c r="AK28" s="180" t="s">
        <v>681</v>
      </c>
      <c r="AL28" s="181">
        <v>1</v>
      </c>
      <c r="AM28" s="182">
        <v>20.65</v>
      </c>
      <c r="AN28" s="180" t="s">
        <v>681</v>
      </c>
      <c r="AO28" s="181">
        <v>0.63328757817787718</v>
      </c>
      <c r="AP28" s="182">
        <v>71.818181818181813</v>
      </c>
      <c r="AQ28" s="180" t="s">
        <v>681</v>
      </c>
      <c r="AR28" s="181">
        <v>0.69665471264113088</v>
      </c>
      <c r="AS28" s="182">
        <v>315.82100678014564</v>
      </c>
      <c r="AT28" s="180" t="s">
        <v>681</v>
      </c>
      <c r="AU28" s="181">
        <v>0.61013977844624401</v>
      </c>
      <c r="AV28" s="182">
        <v>308.45292686629477</v>
      </c>
      <c r="AW28" s="180" t="s">
        <v>681</v>
      </c>
      <c r="AX28" s="181">
        <v>0.80374372000000005</v>
      </c>
      <c r="AY28" s="182">
        <v>348.14062576506063</v>
      </c>
      <c r="AZ28" s="180" t="s">
        <v>681</v>
      </c>
      <c r="BA28" s="181">
        <v>0.61</v>
      </c>
      <c r="BB28" s="182">
        <v>236.55983550503868</v>
      </c>
      <c r="BC28" s="180" t="s">
        <v>681</v>
      </c>
      <c r="BD28" s="181">
        <v>0.16620088519999987</v>
      </c>
      <c r="BE28" s="182">
        <v>396.60044714255076</v>
      </c>
      <c r="BF28" s="180" t="s">
        <v>681</v>
      </c>
      <c r="BG28" s="181">
        <v>0.44457387077468358</v>
      </c>
      <c r="BH28" s="182">
        <v>896.19875881840198</v>
      </c>
      <c r="BI28" s="180" t="s">
        <v>681</v>
      </c>
      <c r="BJ28" s="181">
        <v>0.449851</v>
      </c>
      <c r="BK28" s="182">
        <v>605.13592647759231</v>
      </c>
      <c r="BL28" s="180" t="s">
        <v>681</v>
      </c>
      <c r="BM28" s="181">
        <v>1</v>
      </c>
      <c r="BN28" s="182">
        <v>66.921606185847139</v>
      </c>
      <c r="BO28" s="180" t="s">
        <v>681</v>
      </c>
      <c r="BP28" s="181">
        <v>0.34653280742125103</v>
      </c>
      <c r="BQ28" s="182">
        <v>158.55157979201607</v>
      </c>
      <c r="BR28" s="180" t="s">
        <v>681</v>
      </c>
      <c r="BS28" s="181">
        <v>0.32497544365632725</v>
      </c>
      <c r="BT28" s="182">
        <v>133.76755240697358</v>
      </c>
      <c r="BU28" s="180" t="s">
        <v>681</v>
      </c>
      <c r="BV28" s="181">
        <v>0.34582234290176639</v>
      </c>
      <c r="BW28" s="182">
        <v>158.55157979201607</v>
      </c>
      <c r="BX28" s="180" t="s">
        <v>681</v>
      </c>
      <c r="BY28" s="181">
        <v>0.92302944308255053</v>
      </c>
      <c r="BZ28" s="182">
        <v>69.603242601416298</v>
      </c>
      <c r="CA28" s="180" t="s">
        <v>681</v>
      </c>
      <c r="CB28" s="181">
        <v>0.34622825142125113</v>
      </c>
      <c r="CC28" s="182">
        <v>158.55157979201607</v>
      </c>
      <c r="CD28" s="180" t="s">
        <v>681</v>
      </c>
      <c r="CE28" s="181">
        <v>0.94788079999999997</v>
      </c>
      <c r="CF28" s="182">
        <v>141.69195826041539</v>
      </c>
      <c r="CG28" s="180" t="s">
        <v>681</v>
      </c>
      <c r="CH28" s="181">
        <v>0.39511535037055845</v>
      </c>
      <c r="CI28" s="182">
        <v>127.18292018693435</v>
      </c>
      <c r="CJ28" s="180" t="s">
        <v>681</v>
      </c>
      <c r="CK28" s="181">
        <v>0.64075085000000009</v>
      </c>
      <c r="CL28" s="182">
        <v>282.02093827002136</v>
      </c>
      <c r="CM28" s="180" t="s">
        <v>681</v>
      </c>
      <c r="CN28" s="181">
        <v>0.56447093481508359</v>
      </c>
      <c r="CO28" s="182">
        <v>158.87928007239498</v>
      </c>
      <c r="CP28" s="180" t="s">
        <v>681</v>
      </c>
      <c r="CQ28" s="181">
        <v>0.34653280742125103</v>
      </c>
      <c r="CR28" s="182">
        <v>158.55157979201607</v>
      </c>
      <c r="CS28" s="180" t="s">
        <v>681</v>
      </c>
      <c r="CT28" s="181">
        <v>0.58860578888888881</v>
      </c>
      <c r="CU28" s="182">
        <v>116.63552662952226</v>
      </c>
      <c r="CV28" s="180" t="s">
        <v>681</v>
      </c>
      <c r="CW28" s="181">
        <v>0.95134264427049675</v>
      </c>
      <c r="CX28" s="182">
        <v>380.16118697601917</v>
      </c>
      <c r="CY28" s="180" t="s">
        <v>681</v>
      </c>
      <c r="CZ28" s="181">
        <v>0.60702329928785315</v>
      </c>
      <c r="DA28" s="180">
        <v>0</v>
      </c>
    </row>
    <row r="29" spans="3:110">
      <c r="C29" s="194"/>
      <c r="D29" s="160" t="s">
        <v>682</v>
      </c>
      <c r="E29" s="192">
        <v>0</v>
      </c>
      <c r="F29" s="193">
        <v>50.697896749521988</v>
      </c>
      <c r="G29" s="191">
        <v>0</v>
      </c>
      <c r="H29" s="192">
        <v>0</v>
      </c>
      <c r="I29" s="193">
        <v>44.69407265226279</v>
      </c>
      <c r="J29" s="191">
        <v>0</v>
      </c>
      <c r="K29" s="192">
        <v>0</v>
      </c>
      <c r="L29" s="193">
        <v>53.112846706149476</v>
      </c>
      <c r="M29" s="191">
        <v>0</v>
      </c>
      <c r="N29" s="192">
        <v>0</v>
      </c>
      <c r="O29" s="193">
        <v>53.920614943048527</v>
      </c>
      <c r="P29" s="191">
        <v>0</v>
      </c>
      <c r="Q29" s="192">
        <v>0</v>
      </c>
      <c r="R29" s="193">
        <v>38.798423357110316</v>
      </c>
      <c r="S29" s="191">
        <v>0</v>
      </c>
      <c r="T29" s="192">
        <v>0</v>
      </c>
      <c r="U29" s="193">
        <v>48.516431143072076</v>
      </c>
      <c r="V29" s="191">
        <v>0</v>
      </c>
      <c r="W29" s="192">
        <v>0</v>
      </c>
      <c r="X29" s="193">
        <v>47.812654692176451</v>
      </c>
      <c r="Y29" s="191">
        <v>0</v>
      </c>
      <c r="Z29" s="192">
        <v>0</v>
      </c>
      <c r="AA29" s="193">
        <v>82.213419500091447</v>
      </c>
      <c r="AB29" s="191">
        <v>0</v>
      </c>
      <c r="AC29" s="192">
        <v>0</v>
      </c>
      <c r="AD29" s="193">
        <v>55.915647292822079</v>
      </c>
      <c r="AE29" s="191">
        <v>0</v>
      </c>
      <c r="AF29" s="192">
        <v>0</v>
      </c>
      <c r="AG29" s="193">
        <v>20.7</v>
      </c>
      <c r="AH29" s="191">
        <v>0</v>
      </c>
      <c r="AI29" s="192">
        <v>0</v>
      </c>
      <c r="AJ29" s="193">
        <v>45.477154593280503</v>
      </c>
      <c r="AK29" s="191">
        <v>0</v>
      </c>
      <c r="AL29" s="192">
        <v>0</v>
      </c>
      <c r="AM29" s="193">
        <v>20.65</v>
      </c>
      <c r="AN29" s="191">
        <v>0</v>
      </c>
      <c r="AO29" s="192">
        <v>0</v>
      </c>
      <c r="AP29" s="193">
        <v>71.818181818181813</v>
      </c>
      <c r="AQ29" s="191">
        <v>0</v>
      </c>
      <c r="AR29" s="192">
        <v>0</v>
      </c>
      <c r="AS29" s="193">
        <v>315.82100678014564</v>
      </c>
      <c r="AT29" s="191">
        <v>0</v>
      </c>
      <c r="AU29" s="192">
        <v>0</v>
      </c>
      <c r="AV29" s="193">
        <v>308.45292686629477</v>
      </c>
      <c r="AW29" s="191">
        <v>0</v>
      </c>
      <c r="AX29" s="192">
        <v>0</v>
      </c>
      <c r="AY29" s="193">
        <v>348.14062576506063</v>
      </c>
      <c r="AZ29" s="191">
        <v>0</v>
      </c>
      <c r="BA29" s="192">
        <v>0</v>
      </c>
      <c r="BB29" s="193">
        <v>236.55983550503868</v>
      </c>
      <c r="BC29" s="191">
        <v>0</v>
      </c>
      <c r="BD29" s="192">
        <v>0</v>
      </c>
      <c r="BE29" s="193">
        <v>396.60044714255076</v>
      </c>
      <c r="BF29" s="191">
        <v>0</v>
      </c>
      <c r="BG29" s="192">
        <v>0</v>
      </c>
      <c r="BH29" s="193">
        <v>896.19875881840198</v>
      </c>
      <c r="BI29" s="191">
        <v>0</v>
      </c>
      <c r="BJ29" s="192">
        <v>0</v>
      </c>
      <c r="BK29" s="193">
        <v>605.13592647759231</v>
      </c>
      <c r="BL29" s="191">
        <v>0</v>
      </c>
      <c r="BM29" s="192">
        <v>0</v>
      </c>
      <c r="BN29" s="193">
        <v>66.921606185847139</v>
      </c>
      <c r="BO29" s="191">
        <v>0</v>
      </c>
      <c r="BP29" s="192">
        <v>0</v>
      </c>
      <c r="BQ29" s="193">
        <v>158.55157979201607</v>
      </c>
      <c r="BR29" s="191">
        <v>0</v>
      </c>
      <c r="BS29" s="192">
        <v>0</v>
      </c>
      <c r="BT29" s="193">
        <v>133.76755240697358</v>
      </c>
      <c r="BU29" s="191">
        <v>0</v>
      </c>
      <c r="BV29" s="192">
        <v>0</v>
      </c>
      <c r="BW29" s="193">
        <v>158.55157979201607</v>
      </c>
      <c r="BX29" s="191">
        <v>0</v>
      </c>
      <c r="BY29" s="192">
        <v>0</v>
      </c>
      <c r="BZ29" s="193">
        <v>69.603242601416298</v>
      </c>
      <c r="CA29" s="191">
        <v>0</v>
      </c>
      <c r="CB29" s="192">
        <v>0</v>
      </c>
      <c r="CC29" s="193">
        <v>158.55157979201607</v>
      </c>
      <c r="CD29" s="191">
        <v>0</v>
      </c>
      <c r="CE29" s="192">
        <v>0</v>
      </c>
      <c r="CF29" s="193">
        <v>141.69195826041539</v>
      </c>
      <c r="CG29" s="191">
        <v>0</v>
      </c>
      <c r="CH29" s="192">
        <v>0</v>
      </c>
      <c r="CI29" s="193">
        <v>127.18292018693435</v>
      </c>
      <c r="CJ29" s="191">
        <v>0</v>
      </c>
      <c r="CK29" s="192">
        <v>0</v>
      </c>
      <c r="CL29" s="193">
        <v>282.02093827002136</v>
      </c>
      <c r="CM29" s="191">
        <v>0</v>
      </c>
      <c r="CN29" s="192">
        <v>0</v>
      </c>
      <c r="CO29" s="193">
        <v>158.87928007239498</v>
      </c>
      <c r="CP29" s="191">
        <v>0</v>
      </c>
      <c r="CQ29" s="192">
        <v>0</v>
      </c>
      <c r="CR29" s="193">
        <v>158.55157979201607</v>
      </c>
      <c r="CS29" s="191">
        <v>0</v>
      </c>
      <c r="CT29" s="192">
        <v>0</v>
      </c>
      <c r="CU29" s="193">
        <v>116.63552662952226</v>
      </c>
      <c r="CV29" s="191">
        <v>0</v>
      </c>
      <c r="CW29" s="192">
        <v>0</v>
      </c>
      <c r="CX29" s="193">
        <v>380.16118697601917</v>
      </c>
      <c r="CY29" s="191">
        <v>0</v>
      </c>
      <c r="CZ29" s="198">
        <v>2.3866490587829073E-5</v>
      </c>
      <c r="DA29" s="191">
        <v>0</v>
      </c>
    </row>
    <row r="30" spans="3:110" outlineLevel="1">
      <c r="C30" s="179" t="str">
        <f>C20</f>
        <v>food losses:</v>
      </c>
      <c r="D30" s="77" t="s">
        <v>684</v>
      </c>
      <c r="E30" s="175">
        <v>0</v>
      </c>
      <c r="F30" s="176">
        <v>48.458872918312821</v>
      </c>
      <c r="G30" s="174">
        <v>0</v>
      </c>
      <c r="H30" s="175">
        <v>0</v>
      </c>
      <c r="I30" s="176">
        <v>48.458872918312821</v>
      </c>
      <c r="J30" s="174">
        <v>0</v>
      </c>
      <c r="K30" s="175">
        <v>0</v>
      </c>
      <c r="L30" s="176">
        <v>42.490277364919585</v>
      </c>
      <c r="M30" s="174">
        <v>0</v>
      </c>
      <c r="N30" s="175">
        <v>0</v>
      </c>
      <c r="O30" s="176">
        <v>39.543114653061693</v>
      </c>
      <c r="P30" s="174">
        <v>0</v>
      </c>
      <c r="Q30" s="175">
        <v>0</v>
      </c>
      <c r="R30" s="176">
        <v>38.798423357110316</v>
      </c>
      <c r="S30" s="174">
        <v>0</v>
      </c>
      <c r="T30" s="175">
        <v>0</v>
      </c>
      <c r="U30" s="176">
        <v>41.204897155519689</v>
      </c>
      <c r="V30" s="174">
        <v>0</v>
      </c>
      <c r="W30" s="175">
        <v>0</v>
      </c>
      <c r="X30" s="176">
        <v>36.625756330721408</v>
      </c>
      <c r="Y30" s="174">
        <v>0</v>
      </c>
      <c r="Z30" s="175">
        <v>0</v>
      </c>
      <c r="AA30" s="176">
        <v>37.404809706710566</v>
      </c>
      <c r="AB30" s="174">
        <v>0</v>
      </c>
      <c r="AC30" s="175">
        <v>0</v>
      </c>
      <c r="AD30" s="176">
        <v>55.915647292822079</v>
      </c>
      <c r="AE30" s="174">
        <v>0</v>
      </c>
      <c r="AF30" s="175">
        <v>0</v>
      </c>
      <c r="AG30" s="176">
        <v>18.803796985166329</v>
      </c>
      <c r="AH30" s="174">
        <v>0</v>
      </c>
      <c r="AI30" s="175">
        <v>0</v>
      </c>
      <c r="AJ30" s="176">
        <v>45.477154593280503</v>
      </c>
      <c r="AK30" s="174">
        <v>0</v>
      </c>
      <c r="AL30" s="175">
        <v>0</v>
      </c>
      <c r="AM30" s="176">
        <v>18.803796985166329</v>
      </c>
      <c r="AN30" s="174">
        <v>0</v>
      </c>
      <c r="AO30" s="175">
        <v>0</v>
      </c>
      <c r="AP30" s="176">
        <v>47.571428571428569</v>
      </c>
      <c r="AQ30" s="174">
        <v>0</v>
      </c>
      <c r="AR30" s="175">
        <v>0</v>
      </c>
      <c r="AS30" s="176">
        <v>285.39961241556045</v>
      </c>
      <c r="AT30" s="174">
        <v>0</v>
      </c>
      <c r="AU30" s="175">
        <v>0</v>
      </c>
      <c r="AV30" s="176">
        <v>263.98276432759872</v>
      </c>
      <c r="AW30" s="174">
        <v>0</v>
      </c>
      <c r="AX30" s="175">
        <v>0</v>
      </c>
      <c r="AY30" s="176">
        <v>348.14062576506063</v>
      </c>
      <c r="AZ30" s="174">
        <v>0</v>
      </c>
      <c r="BA30" s="175">
        <v>0</v>
      </c>
      <c r="BB30" s="176">
        <v>236.55983550503868</v>
      </c>
      <c r="BC30" s="174">
        <v>0</v>
      </c>
      <c r="BD30" s="175">
        <v>0</v>
      </c>
      <c r="BE30" s="176">
        <v>76.641550669216073</v>
      </c>
      <c r="BF30" s="174">
        <v>0</v>
      </c>
      <c r="BG30" s="175">
        <v>0</v>
      </c>
      <c r="BH30" s="176">
        <v>635</v>
      </c>
      <c r="BI30" s="174">
        <v>0</v>
      </c>
      <c r="BJ30" s="175">
        <v>0</v>
      </c>
      <c r="BK30" s="176">
        <v>302.56796323879615</v>
      </c>
      <c r="BL30" s="174">
        <v>0.5</v>
      </c>
      <c r="BM30" s="175">
        <v>0</v>
      </c>
      <c r="BN30" s="176">
        <v>66.921606185847139</v>
      </c>
      <c r="BO30" s="174">
        <v>0</v>
      </c>
      <c r="BP30" s="175">
        <v>0</v>
      </c>
      <c r="BQ30" s="176">
        <v>72.8</v>
      </c>
      <c r="BR30" s="174">
        <v>0.10220000000000001</v>
      </c>
      <c r="BS30" s="175">
        <v>0</v>
      </c>
      <c r="BT30" s="176">
        <v>66.921606103675003</v>
      </c>
      <c r="BU30" s="174">
        <v>0</v>
      </c>
      <c r="BV30" s="175">
        <v>0.10250455600000001</v>
      </c>
      <c r="BW30" s="176">
        <v>72.8</v>
      </c>
      <c r="BX30" s="174">
        <v>0</v>
      </c>
      <c r="BY30" s="175">
        <v>0</v>
      </c>
      <c r="BZ30" s="176">
        <v>66.921606054785229</v>
      </c>
      <c r="CA30" s="174">
        <v>0</v>
      </c>
      <c r="CB30" s="175">
        <v>0.10250455600000001</v>
      </c>
      <c r="CC30" s="176">
        <v>72.8</v>
      </c>
      <c r="CD30" s="174">
        <v>0</v>
      </c>
      <c r="CE30" s="175">
        <v>0</v>
      </c>
      <c r="CF30" s="176">
        <v>122.17571860477165</v>
      </c>
      <c r="CG30" s="174">
        <v>0</v>
      </c>
      <c r="CH30" s="175">
        <v>0</v>
      </c>
      <c r="CI30" s="176">
        <v>91.337090567862987</v>
      </c>
      <c r="CJ30" s="174">
        <v>0</v>
      </c>
      <c r="CK30" s="175">
        <v>0</v>
      </c>
      <c r="CL30" s="176">
        <v>192</v>
      </c>
      <c r="CM30" s="174">
        <v>2.3799999999999998E-2</v>
      </c>
      <c r="CN30" s="175">
        <v>0</v>
      </c>
      <c r="CO30" s="176">
        <v>114.1</v>
      </c>
      <c r="CP30" s="174">
        <v>0</v>
      </c>
      <c r="CQ30" s="175">
        <v>0</v>
      </c>
      <c r="CR30" s="176">
        <v>72.8</v>
      </c>
      <c r="CS30" s="174">
        <v>0.10220000000000001</v>
      </c>
      <c r="CT30" s="175">
        <v>0</v>
      </c>
      <c r="CU30" s="176">
        <v>89.5</v>
      </c>
      <c r="CV30" s="174">
        <v>0</v>
      </c>
      <c r="CW30" s="175">
        <v>1.3001046866666346E-3</v>
      </c>
      <c r="CX30" s="176">
        <v>380.16118697601917</v>
      </c>
      <c r="CY30" s="174">
        <v>2.5924837716936227E-3</v>
      </c>
      <c r="CZ30" s="175">
        <v>4.9828486165452842E-4</v>
      </c>
      <c r="DA30" s="174">
        <v>9.8071371106462704E-3</v>
      </c>
    </row>
    <row r="31" spans="3:110" outlineLevel="1">
      <c r="C31" s="165"/>
      <c r="D31" s="77" t="s">
        <v>693</v>
      </c>
      <c r="E31" s="175">
        <v>0</v>
      </c>
      <c r="F31" s="176">
        <v>48.458872918312821</v>
      </c>
      <c r="G31" s="174">
        <v>0</v>
      </c>
      <c r="H31" s="175">
        <v>0</v>
      </c>
      <c r="I31" s="176">
        <v>48.458872918312821</v>
      </c>
      <c r="J31" s="174">
        <v>8.0000000000000002E-3</v>
      </c>
      <c r="K31" s="175">
        <v>0</v>
      </c>
      <c r="L31" s="176">
        <v>42.490277364919585</v>
      </c>
      <c r="M31" s="174">
        <v>0</v>
      </c>
      <c r="N31" s="175">
        <v>0.43606816581143742</v>
      </c>
      <c r="O31" s="176">
        <v>20.85159874000248</v>
      </c>
      <c r="P31" s="174">
        <v>0.02</v>
      </c>
      <c r="Q31" s="175">
        <v>0</v>
      </c>
      <c r="R31" s="176">
        <v>38.798423357110316</v>
      </c>
      <c r="S31" s="174">
        <v>0</v>
      </c>
      <c r="T31" s="175">
        <v>0</v>
      </c>
      <c r="U31" s="176">
        <v>41.204897155519689</v>
      </c>
      <c r="V31" s="174">
        <v>0</v>
      </c>
      <c r="W31" s="175">
        <v>0.29604405267806777</v>
      </c>
      <c r="X31" s="176">
        <v>9.9120949036182697</v>
      </c>
      <c r="Y31" s="174">
        <v>0.02</v>
      </c>
      <c r="Z31" s="175">
        <v>0.2824976918954849</v>
      </c>
      <c r="AA31" s="176">
        <v>5.1774587983806333</v>
      </c>
      <c r="AB31" s="174">
        <v>1.4999999999999999E-2</v>
      </c>
      <c r="AC31" s="175">
        <v>0</v>
      </c>
      <c r="AD31" s="176">
        <v>55.915647292822079</v>
      </c>
      <c r="AE31" s="174">
        <v>0</v>
      </c>
      <c r="AF31" s="175">
        <v>0</v>
      </c>
      <c r="AG31" s="176">
        <v>18.803796985166329</v>
      </c>
      <c r="AH31" s="174">
        <v>0</v>
      </c>
      <c r="AI31" s="175">
        <v>0</v>
      </c>
      <c r="AJ31" s="176">
        <v>45.477154593280503</v>
      </c>
      <c r="AK31" s="174">
        <v>0</v>
      </c>
      <c r="AL31" s="175">
        <v>0</v>
      </c>
      <c r="AM31" s="176">
        <v>18.803796985166329</v>
      </c>
      <c r="AN31" s="174">
        <v>0</v>
      </c>
      <c r="AO31" s="175">
        <v>1.7459641158373233E-2</v>
      </c>
      <c r="AP31" s="176">
        <v>71.818181818181813</v>
      </c>
      <c r="AQ31" s="174">
        <v>7.7650994575045151E-2</v>
      </c>
      <c r="AR31" s="175">
        <v>0</v>
      </c>
      <c r="AS31" s="176">
        <v>285.39961241556045</v>
      </c>
      <c r="AT31" s="174">
        <v>0</v>
      </c>
      <c r="AU31" s="175">
        <v>0</v>
      </c>
      <c r="AV31" s="176">
        <v>263.98276432759872</v>
      </c>
      <c r="AW31" s="174">
        <v>0</v>
      </c>
      <c r="AX31" s="175">
        <v>0</v>
      </c>
      <c r="AY31" s="176">
        <v>348.14062576506063</v>
      </c>
      <c r="AZ31" s="174">
        <v>0</v>
      </c>
      <c r="BA31" s="175">
        <v>0</v>
      </c>
      <c r="BB31" s="176">
        <v>236.55983550503868</v>
      </c>
      <c r="BC31" s="174">
        <v>0</v>
      </c>
      <c r="BD31" s="175">
        <v>0</v>
      </c>
      <c r="BE31" s="176">
        <v>76.641550669216073</v>
      </c>
      <c r="BF31" s="174">
        <v>0</v>
      </c>
      <c r="BG31" s="175">
        <v>0</v>
      </c>
      <c r="BH31" s="176">
        <v>635</v>
      </c>
      <c r="BI31" s="174">
        <v>0</v>
      </c>
      <c r="BJ31" s="175">
        <v>0</v>
      </c>
      <c r="BK31" s="176">
        <v>302.56796323879615</v>
      </c>
      <c r="BL31" s="174">
        <v>0</v>
      </c>
      <c r="BM31" s="175">
        <v>0</v>
      </c>
      <c r="BN31" s="176">
        <v>66.921606185847139</v>
      </c>
      <c r="BO31" s="174">
        <v>0</v>
      </c>
      <c r="BP31" s="175">
        <v>0</v>
      </c>
      <c r="BQ31" s="176">
        <v>72.8</v>
      </c>
      <c r="BR31" s="174">
        <v>0</v>
      </c>
      <c r="BS31" s="175">
        <v>0</v>
      </c>
      <c r="BT31" s="176">
        <v>66.921606103675003</v>
      </c>
      <c r="BU31" s="174">
        <v>0</v>
      </c>
      <c r="BV31" s="175">
        <v>0</v>
      </c>
      <c r="BW31" s="176">
        <v>72.8</v>
      </c>
      <c r="BX31" s="174">
        <v>0</v>
      </c>
      <c r="BY31" s="175">
        <v>0</v>
      </c>
      <c r="BZ31" s="176">
        <v>66.921606054785229</v>
      </c>
      <c r="CA31" s="174">
        <v>0</v>
      </c>
      <c r="CB31" s="175">
        <v>0</v>
      </c>
      <c r="CC31" s="176">
        <v>72.8</v>
      </c>
      <c r="CD31" s="174">
        <v>0</v>
      </c>
      <c r="CE31" s="175">
        <v>0</v>
      </c>
      <c r="CF31" s="176">
        <v>122.17571860477165</v>
      </c>
      <c r="CG31" s="174">
        <v>0</v>
      </c>
      <c r="CH31" s="175">
        <v>0</v>
      </c>
      <c r="CI31" s="176">
        <v>91.337090567862987</v>
      </c>
      <c r="CJ31" s="174">
        <v>0</v>
      </c>
      <c r="CK31" s="175">
        <v>0</v>
      </c>
      <c r="CL31" s="176">
        <v>192</v>
      </c>
      <c r="CM31" s="174">
        <v>0</v>
      </c>
      <c r="CN31" s="175">
        <v>0</v>
      </c>
      <c r="CO31" s="176">
        <v>114.1</v>
      </c>
      <c r="CP31" s="174">
        <v>0</v>
      </c>
      <c r="CQ31" s="175">
        <v>0</v>
      </c>
      <c r="CR31" s="176">
        <v>72.8</v>
      </c>
      <c r="CS31" s="174">
        <v>0</v>
      </c>
      <c r="CT31" s="175">
        <v>0</v>
      </c>
      <c r="CU31" s="176">
        <v>89.5</v>
      </c>
      <c r="CV31" s="174">
        <v>0</v>
      </c>
      <c r="CW31" s="175">
        <v>0</v>
      </c>
      <c r="CX31" s="176">
        <v>380.16118697601917</v>
      </c>
      <c r="CY31" s="174">
        <v>0</v>
      </c>
      <c r="CZ31" s="175">
        <v>7.5563395441646808E-3</v>
      </c>
      <c r="DA31" s="174">
        <v>1.235504553610376E-3</v>
      </c>
    </row>
    <row r="32" spans="3:110" outlineLevel="1">
      <c r="C32" s="165"/>
      <c r="D32" s="77" t="s">
        <v>686</v>
      </c>
      <c r="E32" s="175">
        <v>0</v>
      </c>
      <c r="F32" s="176">
        <v>48.458872918312821</v>
      </c>
      <c r="G32" s="174">
        <v>0</v>
      </c>
      <c r="H32" s="175">
        <v>0</v>
      </c>
      <c r="I32" s="176">
        <v>48.458872918312821</v>
      </c>
      <c r="J32" s="174">
        <v>0</v>
      </c>
      <c r="K32" s="175">
        <v>0</v>
      </c>
      <c r="L32" s="176">
        <v>42.490277364919585</v>
      </c>
      <c r="M32" s="174">
        <v>0</v>
      </c>
      <c r="N32" s="175">
        <v>0</v>
      </c>
      <c r="O32" s="176">
        <v>39.543114653061693</v>
      </c>
      <c r="P32" s="174">
        <v>0</v>
      </c>
      <c r="Q32" s="175">
        <v>0</v>
      </c>
      <c r="R32" s="176">
        <v>38.798423357110316</v>
      </c>
      <c r="S32" s="174">
        <v>0</v>
      </c>
      <c r="T32" s="175">
        <v>0</v>
      </c>
      <c r="U32" s="176">
        <v>41.204897155519689</v>
      </c>
      <c r="V32" s="174">
        <v>0</v>
      </c>
      <c r="W32" s="175">
        <v>0</v>
      </c>
      <c r="X32" s="176">
        <v>36.625756330721408</v>
      </c>
      <c r="Y32" s="174">
        <v>0</v>
      </c>
      <c r="Z32" s="175">
        <v>0.30089399999999999</v>
      </c>
      <c r="AA32" s="176">
        <v>5.1774587983806333</v>
      </c>
      <c r="AB32" s="174">
        <v>0</v>
      </c>
      <c r="AC32" s="175">
        <v>1.2738252097176148E-2</v>
      </c>
      <c r="AD32" s="176">
        <v>55.915647292822079</v>
      </c>
      <c r="AE32" s="174">
        <v>0</v>
      </c>
      <c r="AF32" s="175">
        <v>0</v>
      </c>
      <c r="AG32" s="176">
        <v>18.803796985166329</v>
      </c>
      <c r="AH32" s="174">
        <v>0</v>
      </c>
      <c r="AI32" s="175">
        <v>0</v>
      </c>
      <c r="AJ32" s="176">
        <v>45.477154593280503</v>
      </c>
      <c r="AK32" s="174">
        <v>0</v>
      </c>
      <c r="AL32" s="175">
        <v>0</v>
      </c>
      <c r="AM32" s="176">
        <v>18.803796985166329</v>
      </c>
      <c r="AN32" s="174">
        <v>0</v>
      </c>
      <c r="AO32" s="175">
        <v>0</v>
      </c>
      <c r="AP32" s="176">
        <v>47.571428571428569</v>
      </c>
      <c r="AQ32" s="174">
        <v>0.12491681735985531</v>
      </c>
      <c r="AR32" s="175">
        <v>4.3165901010385491E-4</v>
      </c>
      <c r="AS32" s="176">
        <v>315.82100678014564</v>
      </c>
      <c r="AT32" s="174">
        <v>5.015458121328725E-4</v>
      </c>
      <c r="AU32" s="175">
        <v>0</v>
      </c>
      <c r="AV32" s="176">
        <v>263.98276432759872</v>
      </c>
      <c r="AW32" s="174">
        <v>0</v>
      </c>
      <c r="AX32" s="175">
        <v>0</v>
      </c>
      <c r="AY32" s="176">
        <v>348.14062576506063</v>
      </c>
      <c r="AZ32" s="174">
        <v>0</v>
      </c>
      <c r="BA32" s="175">
        <v>0</v>
      </c>
      <c r="BB32" s="176">
        <v>236.55983550503868</v>
      </c>
      <c r="BC32" s="174">
        <v>0</v>
      </c>
      <c r="BD32" s="175">
        <v>0</v>
      </c>
      <c r="BE32" s="176">
        <v>76.641550669216073</v>
      </c>
      <c r="BF32" s="174">
        <v>0</v>
      </c>
      <c r="BG32" s="175">
        <v>0</v>
      </c>
      <c r="BH32" s="176">
        <v>635</v>
      </c>
      <c r="BI32" s="174">
        <v>0.42143002416017872</v>
      </c>
      <c r="BJ32" s="175">
        <v>5.0148999999999999E-2</v>
      </c>
      <c r="BK32" s="176">
        <v>605.13592647759231</v>
      </c>
      <c r="BL32" s="174">
        <v>0</v>
      </c>
      <c r="BM32" s="175">
        <v>0</v>
      </c>
      <c r="BN32" s="176">
        <v>66.921606185847139</v>
      </c>
      <c r="BO32" s="174">
        <v>0</v>
      </c>
      <c r="BP32" s="175">
        <v>4.3128139999999995E-2</v>
      </c>
      <c r="BQ32" s="176">
        <v>72.8</v>
      </c>
      <c r="BR32" s="174">
        <v>0.10179999999999997</v>
      </c>
      <c r="BS32" s="175">
        <v>0</v>
      </c>
      <c r="BT32" s="176">
        <v>66.921606103675003</v>
      </c>
      <c r="BU32" s="174">
        <v>0</v>
      </c>
      <c r="BV32" s="175">
        <v>4.3128139999999995E-2</v>
      </c>
      <c r="BW32" s="176">
        <v>72.8</v>
      </c>
      <c r="BX32" s="174">
        <v>0.10179999999999997</v>
      </c>
      <c r="BY32" s="175">
        <v>0</v>
      </c>
      <c r="BZ32" s="176">
        <v>66.921606054785229</v>
      </c>
      <c r="CA32" s="174">
        <v>0</v>
      </c>
      <c r="CB32" s="175">
        <v>4.3128139999999995E-2</v>
      </c>
      <c r="CC32" s="176">
        <v>72.8</v>
      </c>
      <c r="CD32" s="174">
        <v>0.10179999999999997</v>
      </c>
      <c r="CE32" s="175">
        <v>3.1092379999999999E-2</v>
      </c>
      <c r="CF32" s="176">
        <v>122.17571860477165</v>
      </c>
      <c r="CG32" s="174">
        <v>1.2E-2</v>
      </c>
      <c r="CH32" s="175">
        <v>0.18139134444452512</v>
      </c>
      <c r="CI32" s="176">
        <v>114.1</v>
      </c>
      <c r="CJ32" s="174">
        <v>3.5000000000000003E-2</v>
      </c>
      <c r="CK32" s="175">
        <v>1.053129E-2</v>
      </c>
      <c r="CL32" s="176">
        <v>192</v>
      </c>
      <c r="CM32" s="174">
        <v>6.9200000000000012E-2</v>
      </c>
      <c r="CN32" s="175">
        <v>1.203576E-2</v>
      </c>
      <c r="CO32" s="176">
        <v>114.1</v>
      </c>
      <c r="CP32" s="174">
        <v>3.5000000000000003E-2</v>
      </c>
      <c r="CQ32" s="175">
        <v>4.3128139999999995E-2</v>
      </c>
      <c r="CR32" s="176">
        <v>72.8</v>
      </c>
      <c r="CS32" s="174">
        <v>0.10179999999999997</v>
      </c>
      <c r="CT32" s="175">
        <v>9.0268200000000014E-3</v>
      </c>
      <c r="CU32" s="176">
        <v>104.97197396657003</v>
      </c>
      <c r="CV32" s="174">
        <v>8.7111111111111139E-2</v>
      </c>
      <c r="CW32" s="175">
        <v>4.8753925749998794E-3</v>
      </c>
      <c r="CX32" s="176">
        <v>380.16118697601917</v>
      </c>
      <c r="CY32" s="174">
        <v>9.7218141438510843E-3</v>
      </c>
      <c r="CZ32" s="175">
        <v>5.287708637049424E-3</v>
      </c>
      <c r="DA32" s="174">
        <v>2.2758309802358968E-2</v>
      </c>
      <c r="DC32" s="178" t="str">
        <f>C28</f>
        <v>Processing</v>
      </c>
      <c r="DF32" s="77" t="s">
        <v>695</v>
      </c>
    </row>
    <row r="33" spans="3:110" outlineLevel="1">
      <c r="C33" s="165"/>
      <c r="D33" s="77" t="s">
        <v>687</v>
      </c>
      <c r="E33" s="175">
        <v>0</v>
      </c>
      <c r="F33" s="176">
        <v>48.458872918312821</v>
      </c>
      <c r="G33" s="174">
        <v>0</v>
      </c>
      <c r="H33" s="175">
        <v>0.18936262026549641</v>
      </c>
      <c r="I33" s="176">
        <v>65.752909017140709</v>
      </c>
      <c r="J33" s="174">
        <v>0</v>
      </c>
      <c r="K33" s="175">
        <v>0</v>
      </c>
      <c r="L33" s="176">
        <v>42.490277364919585</v>
      </c>
      <c r="M33" s="174">
        <v>0</v>
      </c>
      <c r="N33" s="175">
        <v>0</v>
      </c>
      <c r="O33" s="176">
        <v>39.543114653061693</v>
      </c>
      <c r="P33" s="174">
        <v>0</v>
      </c>
      <c r="Q33" s="175">
        <v>0</v>
      </c>
      <c r="R33" s="176">
        <v>38.798423357110316</v>
      </c>
      <c r="S33" s="174">
        <v>0</v>
      </c>
      <c r="T33" s="175">
        <v>0</v>
      </c>
      <c r="U33" s="176">
        <v>41.204897155519689</v>
      </c>
      <c r="V33" s="174">
        <v>0</v>
      </c>
      <c r="W33" s="175">
        <v>0</v>
      </c>
      <c r="X33" s="176">
        <v>36.625756330721408</v>
      </c>
      <c r="Y33" s="174">
        <v>0</v>
      </c>
      <c r="Z33" s="175">
        <v>0</v>
      </c>
      <c r="AA33" s="176">
        <v>37.404809706710566</v>
      </c>
      <c r="AB33" s="174">
        <v>0</v>
      </c>
      <c r="AC33" s="175">
        <v>2.8234928575157282E-2</v>
      </c>
      <c r="AD33" s="176">
        <v>55.915647292822079</v>
      </c>
      <c r="AE33" s="174">
        <v>4.9668626166756859E-2</v>
      </c>
      <c r="AF33" s="175">
        <v>0</v>
      </c>
      <c r="AG33" s="176">
        <v>18.803796985166329</v>
      </c>
      <c r="AH33" s="174">
        <v>0</v>
      </c>
      <c r="AI33" s="175">
        <v>0</v>
      </c>
      <c r="AJ33" s="176">
        <v>45.477154593280503</v>
      </c>
      <c r="AK33" s="174">
        <v>0</v>
      </c>
      <c r="AL33" s="175">
        <v>0</v>
      </c>
      <c r="AM33" s="176">
        <v>18.803796985166329</v>
      </c>
      <c r="AN33" s="174">
        <v>0</v>
      </c>
      <c r="AO33" s="175">
        <v>1.1639760772248823E-2</v>
      </c>
      <c r="AP33" s="176">
        <v>71.818181818181813</v>
      </c>
      <c r="AQ33" s="174">
        <v>0.13504520795660033</v>
      </c>
      <c r="AR33" s="175">
        <v>0.28619543461100294</v>
      </c>
      <c r="AS33" s="176">
        <v>315.82100678014564</v>
      </c>
      <c r="AT33" s="174">
        <v>1.6216647925629542E-2</v>
      </c>
      <c r="AU33" s="175">
        <v>0.35646022155375595</v>
      </c>
      <c r="AV33" s="176">
        <v>308.45292686629477</v>
      </c>
      <c r="AW33" s="174">
        <v>3.2000000000000001E-2</v>
      </c>
      <c r="AX33" s="175">
        <v>8.6256279999999991E-2</v>
      </c>
      <c r="AY33" s="176">
        <v>348.14062576506063</v>
      </c>
      <c r="AZ33" s="174">
        <v>0.10999999999999999</v>
      </c>
      <c r="BA33" s="175">
        <v>0</v>
      </c>
      <c r="BB33" s="176">
        <v>236.55983550503868</v>
      </c>
      <c r="BC33" s="174">
        <v>0.39</v>
      </c>
      <c r="BD33" s="175">
        <v>3.3359114800000006E-2</v>
      </c>
      <c r="BE33" s="176">
        <v>44.216061185468448</v>
      </c>
      <c r="BF33" s="174">
        <v>0.21785300000000002</v>
      </c>
      <c r="BG33" s="175">
        <v>9.1249168939136552E-2</v>
      </c>
      <c r="BH33" s="176">
        <v>428.93425030401681</v>
      </c>
      <c r="BI33" s="174">
        <v>4.274693612600116E-2</v>
      </c>
      <c r="BJ33" s="175">
        <v>0</v>
      </c>
      <c r="BK33" s="176">
        <v>302.56796323879615</v>
      </c>
      <c r="BL33" s="174">
        <v>0</v>
      </c>
      <c r="BM33" s="175">
        <v>0</v>
      </c>
      <c r="BN33" s="176">
        <v>66.921606185847139</v>
      </c>
      <c r="BO33" s="174">
        <v>0</v>
      </c>
      <c r="BP33" s="175">
        <v>4.3128139999999995E-2</v>
      </c>
      <c r="BQ33" s="176">
        <v>158.55157979201607</v>
      </c>
      <c r="BR33" s="174">
        <v>0.36321091257874893</v>
      </c>
      <c r="BS33" s="175">
        <v>0.2110391086267486</v>
      </c>
      <c r="BT33" s="176">
        <v>63.285269361928599</v>
      </c>
      <c r="BU33" s="174">
        <v>0.14495054443157629</v>
      </c>
      <c r="BV33" s="175">
        <v>0.1797449610982336</v>
      </c>
      <c r="BW33" s="176">
        <v>158.55157979201607</v>
      </c>
      <c r="BX33" s="174">
        <v>0.22700000000000001</v>
      </c>
      <c r="BY33" s="175">
        <v>6.9766973144105432E-2</v>
      </c>
      <c r="BZ33" s="176">
        <v>35.415989483747609</v>
      </c>
      <c r="CA33" s="174">
        <v>0</v>
      </c>
      <c r="CB33" s="175">
        <v>4.3128139999999995E-2</v>
      </c>
      <c r="CC33" s="176">
        <v>158.55157979201607</v>
      </c>
      <c r="CD33" s="174">
        <v>0.36321091257874893</v>
      </c>
      <c r="CE33" s="175">
        <v>9.0268199999999996E-3</v>
      </c>
      <c r="CF33" s="176">
        <v>122.17571860477165</v>
      </c>
      <c r="CG33" s="174">
        <v>0</v>
      </c>
      <c r="CH33" s="175">
        <v>4.4131120000000003E-2</v>
      </c>
      <c r="CI33" s="176">
        <v>146.36753676669389</v>
      </c>
      <c r="CJ33" s="174">
        <v>0.3443621851849164</v>
      </c>
      <c r="CK33" s="175">
        <v>5.7169860000000003E-2</v>
      </c>
      <c r="CL33" s="176">
        <v>256.63905382571943</v>
      </c>
      <c r="CM33" s="174">
        <v>0.19854799999999989</v>
      </c>
      <c r="CN33" s="175">
        <v>4.4131120000000003E-2</v>
      </c>
      <c r="CO33" s="176">
        <v>146.36753676669389</v>
      </c>
      <c r="CP33" s="174">
        <v>0.3443621851849164</v>
      </c>
      <c r="CQ33" s="175">
        <v>4.3128139999999995E-2</v>
      </c>
      <c r="CR33" s="176">
        <v>144.28193761073462</v>
      </c>
      <c r="CS33" s="174">
        <v>0.36321091257874893</v>
      </c>
      <c r="CT33" s="175">
        <v>8.6256279999999991E-2</v>
      </c>
      <c r="CU33" s="176">
        <v>104.97197396657003</v>
      </c>
      <c r="CV33" s="174">
        <v>0.22900000000000001</v>
      </c>
      <c r="CW33" s="175">
        <v>1.0075811321666418E-2</v>
      </c>
      <c r="CX33" s="176">
        <v>380.16118697601917</v>
      </c>
      <c r="CY33" s="174">
        <v>2.0091749230625577E-2</v>
      </c>
      <c r="CZ33" s="175">
        <v>7.5840973382162294E-2</v>
      </c>
      <c r="DA33" s="174">
        <v>0.10166063921667773</v>
      </c>
      <c r="DC33" s="177">
        <f>CZ33/CZ36</f>
        <v>0.80809231247580793</v>
      </c>
      <c r="DD33" s="77" t="s">
        <v>688</v>
      </c>
      <c r="DF33" s="177">
        <f>215/245</f>
        <v>0.87755102040816324</v>
      </c>
    </row>
    <row r="34" spans="3:110" outlineLevel="1">
      <c r="C34" s="165"/>
      <c r="D34" s="77" t="s">
        <v>689</v>
      </c>
      <c r="E34" s="175">
        <v>0</v>
      </c>
      <c r="F34" s="176">
        <v>48.458872918312821</v>
      </c>
      <c r="G34" s="174">
        <v>0</v>
      </c>
      <c r="H34" s="175">
        <v>0</v>
      </c>
      <c r="I34" s="176">
        <v>48.458872918312821</v>
      </c>
      <c r="J34" s="174">
        <v>0</v>
      </c>
      <c r="K34" s="175">
        <v>0</v>
      </c>
      <c r="L34" s="176">
        <v>42.490277364919585</v>
      </c>
      <c r="M34" s="174">
        <v>0</v>
      </c>
      <c r="N34" s="175">
        <v>0</v>
      </c>
      <c r="O34" s="176">
        <v>39.543114653061693</v>
      </c>
      <c r="P34" s="174">
        <v>0</v>
      </c>
      <c r="Q34" s="175">
        <v>0</v>
      </c>
      <c r="R34" s="176">
        <v>38.798423357110316</v>
      </c>
      <c r="S34" s="174">
        <v>0</v>
      </c>
      <c r="T34" s="175">
        <v>0</v>
      </c>
      <c r="U34" s="176">
        <v>41.204897155519689</v>
      </c>
      <c r="V34" s="174">
        <v>0</v>
      </c>
      <c r="W34" s="175">
        <v>0</v>
      </c>
      <c r="X34" s="176">
        <v>36.625756330721408</v>
      </c>
      <c r="Y34" s="174">
        <v>0</v>
      </c>
      <c r="Z34" s="175">
        <v>0</v>
      </c>
      <c r="AA34" s="176">
        <v>37.404809706710566</v>
      </c>
      <c r="AB34" s="174">
        <v>0</v>
      </c>
      <c r="AC34" s="175">
        <v>0</v>
      </c>
      <c r="AD34" s="176">
        <v>55.915647292822079</v>
      </c>
      <c r="AE34" s="174">
        <v>0</v>
      </c>
      <c r="AF34" s="175">
        <v>0</v>
      </c>
      <c r="AG34" s="176">
        <v>18.803796985166329</v>
      </c>
      <c r="AH34" s="174">
        <v>0</v>
      </c>
      <c r="AI34" s="175">
        <v>0</v>
      </c>
      <c r="AJ34" s="176">
        <v>45.477154593280503</v>
      </c>
      <c r="AK34" s="174">
        <v>0</v>
      </c>
      <c r="AL34" s="175">
        <v>0</v>
      </c>
      <c r="AM34" s="176">
        <v>18.803796985166329</v>
      </c>
      <c r="AN34" s="174">
        <v>0</v>
      </c>
      <c r="AO34" s="175">
        <v>0</v>
      </c>
      <c r="AP34" s="176">
        <v>47.571428571428569</v>
      </c>
      <c r="AQ34" s="174">
        <v>0</v>
      </c>
      <c r="AR34" s="175">
        <v>0</v>
      </c>
      <c r="AS34" s="176">
        <v>285.39961241556045</v>
      </c>
      <c r="AT34" s="174">
        <v>0</v>
      </c>
      <c r="AU34" s="175">
        <v>0</v>
      </c>
      <c r="AV34" s="176">
        <v>263.98276432759872</v>
      </c>
      <c r="AW34" s="174">
        <v>0</v>
      </c>
      <c r="AX34" s="175">
        <v>0</v>
      </c>
      <c r="AY34" s="176">
        <v>348.14062576506063</v>
      </c>
      <c r="AZ34" s="174">
        <v>0</v>
      </c>
      <c r="BA34" s="175">
        <v>0</v>
      </c>
      <c r="BB34" s="176">
        <v>236.55983550503868</v>
      </c>
      <c r="BC34" s="174">
        <v>0</v>
      </c>
      <c r="BD34" s="175">
        <v>0</v>
      </c>
      <c r="BE34" s="176">
        <v>76.641550669216073</v>
      </c>
      <c r="BF34" s="174">
        <v>0.58258700000000008</v>
      </c>
      <c r="BG34" s="175">
        <v>0</v>
      </c>
      <c r="BH34" s="176">
        <v>635</v>
      </c>
      <c r="BI34" s="174">
        <v>0</v>
      </c>
      <c r="BJ34" s="175">
        <v>0</v>
      </c>
      <c r="BK34" s="176">
        <v>302.56796323879615</v>
      </c>
      <c r="BL34" s="174">
        <v>0</v>
      </c>
      <c r="BM34" s="175">
        <v>0</v>
      </c>
      <c r="BN34" s="176">
        <v>66.921606185847139</v>
      </c>
      <c r="BO34" s="174">
        <v>0</v>
      </c>
      <c r="BP34" s="175">
        <v>0</v>
      </c>
      <c r="BQ34" s="176">
        <v>72.8</v>
      </c>
      <c r="BR34" s="174">
        <v>0</v>
      </c>
      <c r="BS34" s="175">
        <v>3.1989029998774184E-2</v>
      </c>
      <c r="BT34" s="176">
        <v>35.670276728347581</v>
      </c>
      <c r="BU34" s="174">
        <v>0.28704587328657366</v>
      </c>
      <c r="BV34" s="175">
        <v>0</v>
      </c>
      <c r="BW34" s="176">
        <v>72.8</v>
      </c>
      <c r="BX34" s="174">
        <v>0</v>
      </c>
      <c r="BY34" s="175">
        <v>7.2035837733440715E-3</v>
      </c>
      <c r="BZ34" s="176">
        <v>37.831978967495218</v>
      </c>
      <c r="CA34" s="174">
        <v>0</v>
      </c>
      <c r="CB34" s="175">
        <v>0</v>
      </c>
      <c r="CC34" s="176">
        <v>72.8</v>
      </c>
      <c r="CD34" s="174">
        <v>0</v>
      </c>
      <c r="CE34" s="175">
        <v>0</v>
      </c>
      <c r="CF34" s="176">
        <v>122.17571860477165</v>
      </c>
      <c r="CG34" s="174">
        <v>0</v>
      </c>
      <c r="CH34" s="175">
        <v>0</v>
      </c>
      <c r="CI34" s="176">
        <v>91.337090567862987</v>
      </c>
      <c r="CJ34" s="174">
        <v>0</v>
      </c>
      <c r="CK34" s="175">
        <v>0</v>
      </c>
      <c r="CL34" s="176">
        <v>192</v>
      </c>
      <c r="CM34" s="174">
        <v>0</v>
      </c>
      <c r="CN34" s="175">
        <v>0</v>
      </c>
      <c r="CO34" s="176">
        <v>114.1</v>
      </c>
      <c r="CP34" s="174">
        <v>0</v>
      </c>
      <c r="CQ34" s="175">
        <v>0</v>
      </c>
      <c r="CR34" s="176">
        <v>72.8</v>
      </c>
      <c r="CS34" s="174">
        <v>0</v>
      </c>
      <c r="CT34" s="175">
        <v>0</v>
      </c>
      <c r="CU34" s="176">
        <v>89.5</v>
      </c>
      <c r="CV34" s="174">
        <v>0</v>
      </c>
      <c r="CW34" s="175">
        <v>0</v>
      </c>
      <c r="CX34" s="176">
        <v>380.16118697601917</v>
      </c>
      <c r="CY34" s="174">
        <v>0</v>
      </c>
      <c r="CZ34" s="175">
        <v>4.6685619955497606E-3</v>
      </c>
      <c r="DA34" s="174">
        <v>0.16363937511768498</v>
      </c>
    </row>
    <row r="35" spans="3:110" ht="15" outlineLevel="1" thickBot="1">
      <c r="C35" s="165"/>
      <c r="D35" s="173" t="s">
        <v>690</v>
      </c>
      <c r="E35" s="171">
        <v>0</v>
      </c>
      <c r="F35" s="172">
        <v>0</v>
      </c>
      <c r="G35" s="170">
        <v>0</v>
      </c>
      <c r="H35" s="171">
        <v>0</v>
      </c>
      <c r="I35" s="172">
        <v>0</v>
      </c>
      <c r="J35" s="170">
        <v>0</v>
      </c>
      <c r="K35" s="171">
        <v>0</v>
      </c>
      <c r="L35" s="172">
        <v>0</v>
      </c>
      <c r="M35" s="170">
        <v>0</v>
      </c>
      <c r="N35" s="171">
        <v>0</v>
      </c>
      <c r="O35" s="172">
        <v>0</v>
      </c>
      <c r="P35" s="170">
        <v>0</v>
      </c>
      <c r="Q35" s="171">
        <v>0</v>
      </c>
      <c r="R35" s="172">
        <v>0</v>
      </c>
      <c r="S35" s="170">
        <v>0</v>
      </c>
      <c r="T35" s="171">
        <v>0</v>
      </c>
      <c r="U35" s="172">
        <v>0</v>
      </c>
      <c r="V35" s="170">
        <v>0</v>
      </c>
      <c r="W35" s="171">
        <v>0</v>
      </c>
      <c r="X35" s="172">
        <v>0</v>
      </c>
      <c r="Y35" s="170">
        <v>0</v>
      </c>
      <c r="Z35" s="171">
        <v>0</v>
      </c>
      <c r="AA35" s="172">
        <v>0</v>
      </c>
      <c r="AB35" s="170">
        <v>0</v>
      </c>
      <c r="AC35" s="171">
        <v>0</v>
      </c>
      <c r="AD35" s="172">
        <v>0</v>
      </c>
      <c r="AE35" s="170">
        <v>0</v>
      </c>
      <c r="AF35" s="171">
        <v>0</v>
      </c>
      <c r="AG35" s="172">
        <v>0</v>
      </c>
      <c r="AH35" s="170">
        <v>0</v>
      </c>
      <c r="AI35" s="171">
        <v>0</v>
      </c>
      <c r="AJ35" s="172">
        <v>0</v>
      </c>
      <c r="AK35" s="170">
        <v>0</v>
      </c>
      <c r="AL35" s="171">
        <v>0</v>
      </c>
      <c r="AM35" s="172">
        <v>0</v>
      </c>
      <c r="AN35" s="170">
        <v>0</v>
      </c>
      <c r="AO35" s="171">
        <v>0</v>
      </c>
      <c r="AP35" s="172">
        <v>0</v>
      </c>
      <c r="AQ35" s="170">
        <v>0</v>
      </c>
      <c r="AR35" s="171">
        <v>0</v>
      </c>
      <c r="AS35" s="172">
        <v>0</v>
      </c>
      <c r="AT35" s="170">
        <v>0</v>
      </c>
      <c r="AU35" s="171">
        <v>0</v>
      </c>
      <c r="AV35" s="172">
        <v>0</v>
      </c>
      <c r="AW35" s="170">
        <v>0</v>
      </c>
      <c r="AX35" s="171">
        <v>0</v>
      </c>
      <c r="AY35" s="172">
        <v>0</v>
      </c>
      <c r="AZ35" s="170">
        <v>0</v>
      </c>
      <c r="BA35" s="171">
        <v>0</v>
      </c>
      <c r="BB35" s="172">
        <v>0</v>
      </c>
      <c r="BC35" s="170">
        <v>0</v>
      </c>
      <c r="BD35" s="171">
        <v>0</v>
      </c>
      <c r="BE35" s="172">
        <v>0</v>
      </c>
      <c r="BF35" s="170">
        <v>0</v>
      </c>
      <c r="BG35" s="171">
        <v>0</v>
      </c>
      <c r="BH35" s="172">
        <v>0</v>
      </c>
      <c r="BI35" s="170">
        <v>0</v>
      </c>
      <c r="BJ35" s="171">
        <v>0</v>
      </c>
      <c r="BK35" s="172">
        <v>0</v>
      </c>
      <c r="BL35" s="170">
        <v>0</v>
      </c>
      <c r="BM35" s="171">
        <v>0</v>
      </c>
      <c r="BN35" s="172">
        <v>0</v>
      </c>
      <c r="BO35" s="170">
        <v>0</v>
      </c>
      <c r="BP35" s="171">
        <v>0</v>
      </c>
      <c r="BQ35" s="172">
        <v>0</v>
      </c>
      <c r="BR35" s="170">
        <v>0</v>
      </c>
      <c r="BS35" s="171">
        <v>0</v>
      </c>
      <c r="BT35" s="172">
        <v>0</v>
      </c>
      <c r="BU35" s="170">
        <v>0</v>
      </c>
      <c r="BV35" s="171">
        <v>0</v>
      </c>
      <c r="BW35" s="172">
        <v>0</v>
      </c>
      <c r="BX35" s="170">
        <v>0</v>
      </c>
      <c r="BY35" s="171">
        <v>0</v>
      </c>
      <c r="BZ35" s="172">
        <v>0</v>
      </c>
      <c r="CA35" s="170">
        <v>0</v>
      </c>
      <c r="CB35" s="171">
        <v>0</v>
      </c>
      <c r="CC35" s="172">
        <v>0</v>
      </c>
      <c r="CD35" s="170">
        <v>0</v>
      </c>
      <c r="CE35" s="171">
        <v>0</v>
      </c>
      <c r="CF35" s="172">
        <v>0</v>
      </c>
      <c r="CG35" s="170">
        <v>0</v>
      </c>
      <c r="CH35" s="171">
        <v>0</v>
      </c>
      <c r="CI35" s="172">
        <v>0</v>
      </c>
      <c r="CJ35" s="170">
        <v>0</v>
      </c>
      <c r="CK35" s="171">
        <v>0</v>
      </c>
      <c r="CL35" s="172">
        <v>0</v>
      </c>
      <c r="CM35" s="170">
        <v>0</v>
      </c>
      <c r="CN35" s="171">
        <v>0</v>
      </c>
      <c r="CO35" s="172">
        <v>0</v>
      </c>
      <c r="CP35" s="170">
        <v>0</v>
      </c>
      <c r="CQ35" s="171">
        <v>0</v>
      </c>
      <c r="CR35" s="172">
        <v>0</v>
      </c>
      <c r="CS35" s="170">
        <v>0</v>
      </c>
      <c r="CT35" s="171">
        <v>0</v>
      </c>
      <c r="CU35" s="172">
        <v>0</v>
      </c>
      <c r="CV35" s="170">
        <v>0</v>
      </c>
      <c r="CW35" s="171">
        <v>0</v>
      </c>
      <c r="CX35" s="172">
        <v>0</v>
      </c>
      <c r="CY35" s="170">
        <v>0</v>
      </c>
      <c r="CZ35" s="171">
        <v>0</v>
      </c>
      <c r="DA35" s="170">
        <v>0</v>
      </c>
    </row>
    <row r="36" spans="3:110" ht="15.5" thickTop="1" thickBot="1">
      <c r="C36" s="169"/>
      <c r="D36" s="150" t="s">
        <v>691</v>
      </c>
      <c r="E36" s="167">
        <v>0</v>
      </c>
      <c r="F36" s="168"/>
      <c r="G36" s="166">
        <v>0</v>
      </c>
      <c r="H36" s="167">
        <v>0.18936262026549641</v>
      </c>
      <c r="I36" s="168"/>
      <c r="J36" s="166">
        <v>8.0000000000000002E-3</v>
      </c>
      <c r="K36" s="167">
        <v>0</v>
      </c>
      <c r="L36" s="168"/>
      <c r="M36" s="166">
        <v>0</v>
      </c>
      <c r="N36" s="167">
        <v>0.43606816581143742</v>
      </c>
      <c r="O36" s="168"/>
      <c r="P36" s="166">
        <v>0.02</v>
      </c>
      <c r="Q36" s="167">
        <v>0</v>
      </c>
      <c r="R36" s="168"/>
      <c r="S36" s="166">
        <v>0</v>
      </c>
      <c r="T36" s="167">
        <v>0</v>
      </c>
      <c r="U36" s="168"/>
      <c r="V36" s="166">
        <v>0</v>
      </c>
      <c r="W36" s="167">
        <v>0.29604405267806777</v>
      </c>
      <c r="X36" s="168"/>
      <c r="Y36" s="166">
        <v>0.02</v>
      </c>
      <c r="Z36" s="167">
        <v>0.5833916918954849</v>
      </c>
      <c r="AA36" s="168"/>
      <c r="AB36" s="166">
        <v>1.4999999999999999E-2</v>
      </c>
      <c r="AC36" s="167">
        <v>4.097318067233343E-2</v>
      </c>
      <c r="AD36" s="168"/>
      <c r="AE36" s="166">
        <v>4.9668626166756859E-2</v>
      </c>
      <c r="AF36" s="167">
        <v>0</v>
      </c>
      <c r="AG36" s="168"/>
      <c r="AH36" s="166">
        <v>0</v>
      </c>
      <c r="AI36" s="167">
        <v>0</v>
      </c>
      <c r="AJ36" s="168"/>
      <c r="AK36" s="166">
        <v>0</v>
      </c>
      <c r="AL36" s="167">
        <v>0</v>
      </c>
      <c r="AM36" s="168"/>
      <c r="AN36" s="166">
        <v>0</v>
      </c>
      <c r="AO36" s="167">
        <v>2.9099401930622056E-2</v>
      </c>
      <c r="AP36" s="168"/>
      <c r="AQ36" s="166">
        <v>0.33761301989150083</v>
      </c>
      <c r="AR36" s="167">
        <v>0.28662709362110678</v>
      </c>
      <c r="AS36" s="168"/>
      <c r="AT36" s="166">
        <v>1.6718193737762416E-2</v>
      </c>
      <c r="AU36" s="167">
        <v>0.35646022155375595</v>
      </c>
      <c r="AV36" s="168"/>
      <c r="AW36" s="166">
        <v>3.2000000000000001E-2</v>
      </c>
      <c r="AX36" s="167">
        <v>8.6256279999999991E-2</v>
      </c>
      <c r="AY36" s="168"/>
      <c r="AZ36" s="166">
        <v>0.10999999999999999</v>
      </c>
      <c r="BA36" s="167">
        <v>0</v>
      </c>
      <c r="BB36" s="168"/>
      <c r="BC36" s="166">
        <v>0.39</v>
      </c>
      <c r="BD36" s="167">
        <v>3.3359114800000006E-2</v>
      </c>
      <c r="BE36" s="168"/>
      <c r="BF36" s="166">
        <v>0.80044000000000004</v>
      </c>
      <c r="BG36" s="167">
        <v>9.1249168939136552E-2</v>
      </c>
      <c r="BH36" s="168"/>
      <c r="BI36" s="166">
        <v>0.46417696028617988</v>
      </c>
      <c r="BJ36" s="167">
        <v>5.0148999999999999E-2</v>
      </c>
      <c r="BK36" s="168"/>
      <c r="BL36" s="166">
        <v>0.5</v>
      </c>
      <c r="BM36" s="167">
        <v>0</v>
      </c>
      <c r="BN36" s="168"/>
      <c r="BO36" s="166">
        <v>0</v>
      </c>
      <c r="BP36" s="167">
        <v>8.6256279999999991E-2</v>
      </c>
      <c r="BQ36" s="168"/>
      <c r="BR36" s="166">
        <v>0.56721091257874889</v>
      </c>
      <c r="BS36" s="167">
        <v>0.24302813862552278</v>
      </c>
      <c r="BT36" s="168"/>
      <c r="BU36" s="166">
        <v>0.43199641771814995</v>
      </c>
      <c r="BV36" s="167">
        <v>0.32537765709823363</v>
      </c>
      <c r="BW36" s="168"/>
      <c r="BX36" s="166">
        <v>0.32879999999999998</v>
      </c>
      <c r="BY36" s="167">
        <v>7.6970556917449501E-2</v>
      </c>
      <c r="BZ36" s="168"/>
      <c r="CA36" s="166">
        <v>0</v>
      </c>
      <c r="CB36" s="167">
        <v>0.18876083599999999</v>
      </c>
      <c r="CC36" s="168"/>
      <c r="CD36" s="166">
        <v>0.46501091257874894</v>
      </c>
      <c r="CE36" s="167">
        <v>4.0119200000000001E-2</v>
      </c>
      <c r="CF36" s="168"/>
      <c r="CG36" s="166">
        <v>1.2E-2</v>
      </c>
      <c r="CH36" s="167">
        <v>0.22552246444452512</v>
      </c>
      <c r="CI36" s="168"/>
      <c r="CJ36" s="166">
        <v>0.37936218518491638</v>
      </c>
      <c r="CK36" s="167">
        <v>6.7701150000000002E-2</v>
      </c>
      <c r="CL36" s="168"/>
      <c r="CM36" s="166">
        <v>0.29154799999999992</v>
      </c>
      <c r="CN36" s="167">
        <v>5.6166880000000002E-2</v>
      </c>
      <c r="CO36" s="168"/>
      <c r="CP36" s="166">
        <v>0.37936218518491638</v>
      </c>
      <c r="CQ36" s="167">
        <v>8.6256279999999991E-2</v>
      </c>
      <c r="CR36" s="168"/>
      <c r="CS36" s="166">
        <v>0.56721091257874889</v>
      </c>
      <c r="CT36" s="167">
        <v>9.5283099999999996E-2</v>
      </c>
      <c r="CU36" s="168"/>
      <c r="CV36" s="166">
        <v>0.31611111111111112</v>
      </c>
      <c r="CW36" s="167">
        <v>1.6251308583332933E-2</v>
      </c>
      <c r="CX36" s="168"/>
      <c r="CY36" s="197">
        <v>3.2406047146170285E-2</v>
      </c>
      <c r="CZ36" s="196">
        <v>9.3851868420580686E-2</v>
      </c>
      <c r="DA36" s="195">
        <v>0.29910096580097834</v>
      </c>
    </row>
    <row r="37" spans="3:110" ht="15" outlineLevel="1" thickTop="1">
      <c r="C37" s="165"/>
      <c r="E37" s="163" t="s">
        <v>681</v>
      </c>
      <c r="F37" s="164"/>
      <c r="G37" s="162" t="s">
        <v>681</v>
      </c>
      <c r="H37" s="163" t="s">
        <v>681</v>
      </c>
      <c r="I37" s="164"/>
      <c r="J37" s="162" t="s">
        <v>681</v>
      </c>
      <c r="K37" s="163" t="s">
        <v>681</v>
      </c>
      <c r="L37" s="164"/>
      <c r="M37" s="162" t="s">
        <v>681</v>
      </c>
      <c r="N37" s="163" t="s">
        <v>681</v>
      </c>
      <c r="O37" s="164"/>
      <c r="P37" s="162" t="s">
        <v>681</v>
      </c>
      <c r="Q37" s="163" t="s">
        <v>681</v>
      </c>
      <c r="R37" s="164"/>
      <c r="S37" s="162" t="s">
        <v>681</v>
      </c>
      <c r="T37" s="163" t="s">
        <v>681</v>
      </c>
      <c r="U37" s="164"/>
      <c r="V37" s="162" t="s">
        <v>681</v>
      </c>
      <c r="W37" s="163" t="s">
        <v>681</v>
      </c>
      <c r="X37" s="164"/>
      <c r="Y37" s="162" t="s">
        <v>681</v>
      </c>
      <c r="Z37" s="163" t="s">
        <v>681</v>
      </c>
      <c r="AA37" s="164"/>
      <c r="AB37" s="162" t="s">
        <v>681</v>
      </c>
      <c r="AC37" s="163" t="s">
        <v>681</v>
      </c>
      <c r="AD37" s="164"/>
      <c r="AE37" s="162" t="s">
        <v>681</v>
      </c>
      <c r="AF37" s="163" t="s">
        <v>681</v>
      </c>
      <c r="AG37" s="164"/>
      <c r="AH37" s="162" t="s">
        <v>681</v>
      </c>
      <c r="AI37" s="163" t="s">
        <v>681</v>
      </c>
      <c r="AJ37" s="164"/>
      <c r="AK37" s="162" t="s">
        <v>681</v>
      </c>
      <c r="AL37" s="163" t="s">
        <v>681</v>
      </c>
      <c r="AM37" s="164"/>
      <c r="AN37" s="162" t="s">
        <v>681</v>
      </c>
      <c r="AO37" s="163" t="s">
        <v>681</v>
      </c>
      <c r="AP37" s="164"/>
      <c r="AQ37" s="162" t="s">
        <v>681</v>
      </c>
      <c r="AR37" s="163" t="s">
        <v>681</v>
      </c>
      <c r="AS37" s="164"/>
      <c r="AT37" s="162" t="s">
        <v>681</v>
      </c>
      <c r="AU37" s="163" t="s">
        <v>681</v>
      </c>
      <c r="AV37" s="164"/>
      <c r="AW37" s="162" t="s">
        <v>681</v>
      </c>
      <c r="AX37" s="163" t="s">
        <v>681</v>
      </c>
      <c r="AY37" s="164"/>
      <c r="AZ37" s="162" t="s">
        <v>681</v>
      </c>
      <c r="BA37" s="163" t="s">
        <v>681</v>
      </c>
      <c r="BB37" s="164"/>
      <c r="BC37" s="162" t="s">
        <v>681</v>
      </c>
      <c r="BD37" s="163" t="s">
        <v>681</v>
      </c>
      <c r="BE37" s="164"/>
      <c r="BF37" s="162" t="s">
        <v>681</v>
      </c>
      <c r="BG37" s="163" t="s">
        <v>681</v>
      </c>
      <c r="BH37" s="164"/>
      <c r="BI37" s="162" t="s">
        <v>681</v>
      </c>
      <c r="BJ37" s="163" t="s">
        <v>681</v>
      </c>
      <c r="BK37" s="164"/>
      <c r="BL37" s="162" t="s">
        <v>681</v>
      </c>
      <c r="BM37" s="163" t="s">
        <v>681</v>
      </c>
      <c r="BN37" s="164"/>
      <c r="BO37" s="162" t="s">
        <v>681</v>
      </c>
      <c r="BP37" s="163" t="s">
        <v>681</v>
      </c>
      <c r="BQ37" s="164"/>
      <c r="BR37" s="162" t="s">
        <v>681</v>
      </c>
      <c r="BS37" s="163" t="s">
        <v>681</v>
      </c>
      <c r="BT37" s="164"/>
      <c r="BU37" s="162" t="s">
        <v>681</v>
      </c>
      <c r="BV37" s="163" t="s">
        <v>681</v>
      </c>
      <c r="BW37" s="164"/>
      <c r="BX37" s="162" t="s">
        <v>681</v>
      </c>
      <c r="BY37" s="163" t="s">
        <v>681</v>
      </c>
      <c r="BZ37" s="164"/>
      <c r="CA37" s="162" t="s">
        <v>681</v>
      </c>
      <c r="CB37" s="163" t="s">
        <v>681</v>
      </c>
      <c r="CC37" s="164"/>
      <c r="CD37" s="162" t="s">
        <v>681</v>
      </c>
      <c r="CE37" s="163" t="s">
        <v>681</v>
      </c>
      <c r="CF37" s="164"/>
      <c r="CG37" s="162" t="s">
        <v>681</v>
      </c>
      <c r="CH37" s="163" t="s">
        <v>681</v>
      </c>
      <c r="CI37" s="164"/>
      <c r="CJ37" s="162" t="s">
        <v>681</v>
      </c>
      <c r="CK37" s="163" t="s">
        <v>681</v>
      </c>
      <c r="CL37" s="164"/>
      <c r="CM37" s="162" t="s">
        <v>681</v>
      </c>
      <c r="CN37" s="163" t="s">
        <v>681</v>
      </c>
      <c r="CO37" s="164"/>
      <c r="CP37" s="162" t="s">
        <v>681</v>
      </c>
      <c r="CQ37" s="163" t="s">
        <v>681</v>
      </c>
      <c r="CR37" s="164"/>
      <c r="CS37" s="162" t="s">
        <v>681</v>
      </c>
      <c r="CT37" s="163" t="s">
        <v>681</v>
      </c>
      <c r="CU37" s="164"/>
      <c r="CV37" s="162" t="s">
        <v>681</v>
      </c>
      <c r="CW37" s="163" t="s">
        <v>681</v>
      </c>
      <c r="CX37" s="164"/>
      <c r="CY37" s="162" t="s">
        <v>681</v>
      </c>
      <c r="CZ37" s="163"/>
      <c r="DA37" s="162"/>
    </row>
    <row r="38" spans="3:110">
      <c r="C38" s="183" t="str">
        <f>[3]OVERVIEW!$B$162</f>
        <v>Food service</v>
      </c>
      <c r="D38" s="138" t="s">
        <v>680</v>
      </c>
      <c r="E38" s="181">
        <v>0.66927711862601202</v>
      </c>
      <c r="F38" s="182">
        <v>50.697896749521988</v>
      </c>
      <c r="G38" s="180" t="s">
        <v>681</v>
      </c>
      <c r="H38" s="181">
        <v>0.9488273762515147</v>
      </c>
      <c r="I38" s="182">
        <v>44.69407265226279</v>
      </c>
      <c r="J38" s="180" t="s">
        <v>681</v>
      </c>
      <c r="K38" s="181">
        <v>0.60305524037924207</v>
      </c>
      <c r="L38" s="182">
        <v>53.112846706149476</v>
      </c>
      <c r="M38" s="180" t="s">
        <v>681</v>
      </c>
      <c r="N38" s="181">
        <v>0.94935210926528768</v>
      </c>
      <c r="O38" s="182">
        <v>53.920614943048527</v>
      </c>
      <c r="P38" s="180" t="s">
        <v>681</v>
      </c>
      <c r="Q38" s="181">
        <v>0.77460475341777957</v>
      </c>
      <c r="R38" s="182">
        <v>38.798423357110316</v>
      </c>
      <c r="S38" s="180" t="s">
        <v>681</v>
      </c>
      <c r="T38" s="181">
        <v>0.68537509851520884</v>
      </c>
      <c r="U38" s="182">
        <v>48.516431143072076</v>
      </c>
      <c r="V38" s="180" t="s">
        <v>681</v>
      </c>
      <c r="W38" s="181">
        <v>0.94935210926528768</v>
      </c>
      <c r="X38" s="182">
        <v>47.812654692176451</v>
      </c>
      <c r="Y38" s="180" t="s">
        <v>681</v>
      </c>
      <c r="Z38" s="181">
        <v>0.8416585240679153</v>
      </c>
      <c r="AA38" s="182">
        <v>82.213419500091447</v>
      </c>
      <c r="AB38" s="180" t="s">
        <v>681</v>
      </c>
      <c r="AC38" s="181">
        <v>0.72884453744103828</v>
      </c>
      <c r="AD38" s="182">
        <v>55.915647292822079</v>
      </c>
      <c r="AE38" s="180" t="s">
        <v>681</v>
      </c>
      <c r="AF38" s="181">
        <v>0.51980595721784428</v>
      </c>
      <c r="AG38" s="182">
        <v>20.7</v>
      </c>
      <c r="AH38" s="180" t="s">
        <v>681</v>
      </c>
      <c r="AI38" s="181">
        <v>0.56657249486141237</v>
      </c>
      <c r="AJ38" s="182">
        <v>45.477154593280503</v>
      </c>
      <c r="AK38" s="180" t="s">
        <v>681</v>
      </c>
      <c r="AL38" s="181">
        <v>0.57168775414138373</v>
      </c>
      <c r="AM38" s="182">
        <v>20.65</v>
      </c>
      <c r="AN38" s="180" t="s">
        <v>681</v>
      </c>
      <c r="AO38" s="181">
        <v>0.79572610713331404</v>
      </c>
      <c r="AP38" s="182">
        <v>71.818181818181813</v>
      </c>
      <c r="AQ38" s="180" t="s">
        <v>681</v>
      </c>
      <c r="AR38" s="181">
        <v>0.6288735487906596</v>
      </c>
      <c r="AS38" s="182">
        <v>315.82100678014564</v>
      </c>
      <c r="AT38" s="180" t="s">
        <v>681</v>
      </c>
      <c r="AU38" s="181">
        <v>0.45351005722839999</v>
      </c>
      <c r="AV38" s="182">
        <v>308.45292686629477</v>
      </c>
      <c r="AW38" s="180" t="s">
        <v>681</v>
      </c>
      <c r="AX38" s="181">
        <v>0.45295500784317866</v>
      </c>
      <c r="AY38" s="182">
        <v>348.14062576506063</v>
      </c>
      <c r="AZ38" s="180" t="s">
        <v>681</v>
      </c>
      <c r="BA38" s="181">
        <v>0.36382290243992077</v>
      </c>
      <c r="BB38" s="182">
        <v>236.55983550503868</v>
      </c>
      <c r="BC38" s="180" t="s">
        <v>681</v>
      </c>
      <c r="BD38" s="181">
        <v>0.85618922033207157</v>
      </c>
      <c r="BE38" s="182">
        <v>396.60044714255076</v>
      </c>
      <c r="BF38" s="180" t="s">
        <v>681</v>
      </c>
      <c r="BG38" s="181">
        <v>0.81394252467029293</v>
      </c>
      <c r="BH38" s="182">
        <v>896.19875881840198</v>
      </c>
      <c r="BI38" s="180" t="s">
        <v>681</v>
      </c>
      <c r="BJ38" s="181">
        <v>0.80456488435374407</v>
      </c>
      <c r="BK38" s="182">
        <v>605.13592647759231</v>
      </c>
      <c r="BL38" s="180" t="s">
        <v>681</v>
      </c>
      <c r="BM38" s="181">
        <v>0.92599298211389325</v>
      </c>
      <c r="BN38" s="182">
        <v>66.921606185847139</v>
      </c>
      <c r="BO38" s="180" t="s">
        <v>681</v>
      </c>
      <c r="BP38" s="181">
        <v>0.65407787650932081</v>
      </c>
      <c r="BQ38" s="182">
        <v>158.55157979201607</v>
      </c>
      <c r="BR38" s="180" t="s">
        <v>681</v>
      </c>
      <c r="BS38" s="181">
        <v>0.86810182975688654</v>
      </c>
      <c r="BT38" s="182">
        <v>133.76755240697358</v>
      </c>
      <c r="BU38" s="180" t="s">
        <v>681</v>
      </c>
      <c r="BV38" s="181">
        <v>0.65407787650932081</v>
      </c>
      <c r="BW38" s="182">
        <v>158.55157979201607</v>
      </c>
      <c r="BX38" s="180" t="s">
        <v>681</v>
      </c>
      <c r="BY38" s="181">
        <v>0.9396752851257435</v>
      </c>
      <c r="BZ38" s="182">
        <v>69.603242601416298</v>
      </c>
      <c r="CA38" s="180" t="s">
        <v>681</v>
      </c>
      <c r="CB38" s="181">
        <v>0.65407787650932081</v>
      </c>
      <c r="CC38" s="182">
        <v>158.55157979201607</v>
      </c>
      <c r="CD38" s="180" t="s">
        <v>681</v>
      </c>
      <c r="CE38" s="181">
        <v>0.76559102397904788</v>
      </c>
      <c r="CF38" s="182">
        <v>141.69195826041539</v>
      </c>
      <c r="CG38" s="180" t="s">
        <v>681</v>
      </c>
      <c r="CH38" s="181">
        <v>0.74466246656843404</v>
      </c>
      <c r="CI38" s="182">
        <v>127.18292018693435</v>
      </c>
      <c r="CJ38" s="180" t="s">
        <v>681</v>
      </c>
      <c r="CK38" s="181">
        <v>0.76456140508160686</v>
      </c>
      <c r="CL38" s="182">
        <v>282.02093827002136</v>
      </c>
      <c r="CM38" s="180" t="s">
        <v>681</v>
      </c>
      <c r="CN38" s="181">
        <v>0.742838392264493</v>
      </c>
      <c r="CO38" s="182">
        <v>158.87928007239498</v>
      </c>
      <c r="CP38" s="180" t="s">
        <v>681</v>
      </c>
      <c r="CQ38" s="181">
        <v>0.65407787650932081</v>
      </c>
      <c r="CR38" s="182">
        <v>158.55157979201607</v>
      </c>
      <c r="CS38" s="180" t="s">
        <v>681</v>
      </c>
      <c r="CT38" s="181">
        <v>0.67652814564509089</v>
      </c>
      <c r="CU38" s="182">
        <v>116.63552662952226</v>
      </c>
      <c r="CV38" s="180" t="s">
        <v>681</v>
      </c>
      <c r="CW38" s="181">
        <v>0.89895789829478312</v>
      </c>
      <c r="CX38" s="182">
        <v>380.16118697601917</v>
      </c>
      <c r="CY38" s="180" t="s">
        <v>681</v>
      </c>
      <c r="CZ38" s="181">
        <v>0.77064498129342096</v>
      </c>
      <c r="DA38" s="180">
        <v>0</v>
      </c>
    </row>
    <row r="39" spans="3:110">
      <c r="C39" s="194"/>
      <c r="D39" s="160" t="s">
        <v>682</v>
      </c>
      <c r="E39" s="192">
        <v>5.1440143200202392E-3</v>
      </c>
      <c r="F39" s="193">
        <v>48.458872918312821</v>
      </c>
      <c r="G39" s="191">
        <v>0</v>
      </c>
      <c r="H39" s="192">
        <v>5.1440143200202392E-3</v>
      </c>
      <c r="I39" s="193">
        <v>48.458872918312821</v>
      </c>
      <c r="J39" s="191">
        <v>0</v>
      </c>
      <c r="K39" s="192">
        <v>5.1440143200202392E-3</v>
      </c>
      <c r="L39" s="193">
        <v>53.112846706149476</v>
      </c>
      <c r="M39" s="191">
        <v>0</v>
      </c>
      <c r="N39" s="192">
        <v>5.1440143200202392E-3</v>
      </c>
      <c r="O39" s="193">
        <v>39.543114653061693</v>
      </c>
      <c r="P39" s="191">
        <v>0</v>
      </c>
      <c r="Q39" s="192">
        <v>5.1440143200202392E-3</v>
      </c>
      <c r="R39" s="193">
        <v>38.798423357110316</v>
      </c>
      <c r="S39" s="191">
        <v>0</v>
      </c>
      <c r="T39" s="192">
        <v>0</v>
      </c>
      <c r="U39" s="193">
        <v>41.204897155519689</v>
      </c>
      <c r="V39" s="191">
        <v>0</v>
      </c>
      <c r="W39" s="192">
        <v>5.1440143200202392E-3</v>
      </c>
      <c r="X39" s="193">
        <v>36.625756330721408</v>
      </c>
      <c r="Y39" s="191">
        <v>0</v>
      </c>
      <c r="Z39" s="192">
        <v>2.0864485412007169E-3</v>
      </c>
      <c r="AA39" s="193">
        <v>82.213419500091447</v>
      </c>
      <c r="AB39" s="191">
        <v>0</v>
      </c>
      <c r="AC39" s="192">
        <v>0</v>
      </c>
      <c r="AD39" s="193">
        <v>55.915647292822079</v>
      </c>
      <c r="AE39" s="191">
        <v>0</v>
      </c>
      <c r="AF39" s="192">
        <v>5.1440143200202392E-3</v>
      </c>
      <c r="AG39" s="193">
        <v>20.7</v>
      </c>
      <c r="AH39" s="191">
        <v>0</v>
      </c>
      <c r="AI39" s="192">
        <v>0</v>
      </c>
      <c r="AJ39" s="193">
        <v>45.477154593280503</v>
      </c>
      <c r="AK39" s="191">
        <v>0</v>
      </c>
      <c r="AL39" s="192">
        <v>0</v>
      </c>
      <c r="AM39" s="193">
        <v>20.65</v>
      </c>
      <c r="AN39" s="191">
        <v>0</v>
      </c>
      <c r="AO39" s="192">
        <v>5.1440143200202392E-3</v>
      </c>
      <c r="AP39" s="193">
        <v>71.818181818181813</v>
      </c>
      <c r="AQ39" s="191">
        <v>0</v>
      </c>
      <c r="AR39" s="192">
        <v>4.6106378203541153E-3</v>
      </c>
      <c r="AS39" s="193">
        <v>315.82100678014564</v>
      </c>
      <c r="AT39" s="191">
        <v>0</v>
      </c>
      <c r="AU39" s="192">
        <v>2.0864485412007169E-3</v>
      </c>
      <c r="AV39" s="193">
        <v>308.45292686629477</v>
      </c>
      <c r="AW39" s="191">
        <v>0</v>
      </c>
      <c r="AX39" s="192">
        <v>2.0864485412007169E-3</v>
      </c>
      <c r="AY39" s="193">
        <v>348.14062576506063</v>
      </c>
      <c r="AZ39" s="191">
        <v>0</v>
      </c>
      <c r="BA39" s="192">
        <v>2.0864485412007169E-3</v>
      </c>
      <c r="BB39" s="193">
        <v>236.55983550503868</v>
      </c>
      <c r="BC39" s="191">
        <v>0</v>
      </c>
      <c r="BD39" s="192">
        <v>2.0864485412007169E-3</v>
      </c>
      <c r="BE39" s="193">
        <v>396.60044714255076</v>
      </c>
      <c r="BF39" s="191">
        <v>0</v>
      </c>
      <c r="BG39" s="192">
        <v>2.0864485412007169E-3</v>
      </c>
      <c r="BH39" s="193">
        <v>896.19875881840198</v>
      </c>
      <c r="BI39" s="191">
        <v>0</v>
      </c>
      <c r="BJ39" s="192">
        <v>0</v>
      </c>
      <c r="BK39" s="193">
        <v>302.56796323879615</v>
      </c>
      <c r="BL39" s="191">
        <v>0</v>
      </c>
      <c r="BM39" s="192">
        <v>1.8240743039409043E-3</v>
      </c>
      <c r="BN39" s="193">
        <v>66.921606185847139</v>
      </c>
      <c r="BO39" s="191">
        <v>0</v>
      </c>
      <c r="BP39" s="192">
        <v>1.8240743039409043E-3</v>
      </c>
      <c r="BQ39" s="193">
        <v>158.55157979201607</v>
      </c>
      <c r="BR39" s="191">
        <v>0</v>
      </c>
      <c r="BS39" s="192">
        <v>1.8240743039409043E-3</v>
      </c>
      <c r="BT39" s="193">
        <v>133.76755240697358</v>
      </c>
      <c r="BU39" s="191">
        <v>0</v>
      </c>
      <c r="BV39" s="192">
        <v>1.8240743039409043E-3</v>
      </c>
      <c r="BW39" s="193">
        <v>158.55157979201607</v>
      </c>
      <c r="BX39" s="191">
        <v>0</v>
      </c>
      <c r="BY39" s="192">
        <v>1.8240743039409043E-3</v>
      </c>
      <c r="BZ39" s="193">
        <v>69.603242601416298</v>
      </c>
      <c r="CA39" s="191">
        <v>0</v>
      </c>
      <c r="CB39" s="192">
        <v>1.8240743039409043E-3</v>
      </c>
      <c r="CC39" s="193">
        <v>158.55157979201607</v>
      </c>
      <c r="CD39" s="191">
        <v>0</v>
      </c>
      <c r="CE39" s="192">
        <v>1.8240743039409043E-3</v>
      </c>
      <c r="CF39" s="193">
        <v>122.17571860477165</v>
      </c>
      <c r="CG39" s="191">
        <v>0</v>
      </c>
      <c r="CH39" s="192">
        <v>0</v>
      </c>
      <c r="CI39" s="193">
        <v>91.337090567862987</v>
      </c>
      <c r="CJ39" s="191">
        <v>0</v>
      </c>
      <c r="CK39" s="192">
        <v>1.8240743039409043E-3</v>
      </c>
      <c r="CL39" s="193">
        <v>282.02093827002136</v>
      </c>
      <c r="CM39" s="191">
        <v>0</v>
      </c>
      <c r="CN39" s="192">
        <v>1.8240743039409043E-3</v>
      </c>
      <c r="CO39" s="193">
        <v>158.87928007239498</v>
      </c>
      <c r="CP39" s="191">
        <v>0</v>
      </c>
      <c r="CQ39" s="192">
        <v>1.8240743039409043E-3</v>
      </c>
      <c r="CR39" s="193">
        <v>158.55157979201607</v>
      </c>
      <c r="CS39" s="191">
        <v>0</v>
      </c>
      <c r="CT39" s="192">
        <v>1.8240743039409043E-3</v>
      </c>
      <c r="CU39" s="193">
        <v>116.63552662952226</v>
      </c>
      <c r="CV39" s="191">
        <v>0</v>
      </c>
      <c r="CW39" s="192">
        <v>2.0864485412007169E-3</v>
      </c>
      <c r="CX39" s="193">
        <v>380.16118697601917</v>
      </c>
      <c r="CY39" s="191">
        <v>0</v>
      </c>
      <c r="CZ39" s="192">
        <v>2.4748683116044474E-3</v>
      </c>
      <c r="DA39" s="191">
        <v>0</v>
      </c>
    </row>
    <row r="40" spans="3:110" outlineLevel="1">
      <c r="C40" s="179" t="str">
        <f>C30</f>
        <v>food losses:</v>
      </c>
      <c r="D40" s="77" t="s">
        <v>684</v>
      </c>
      <c r="E40" s="175">
        <v>0</v>
      </c>
      <c r="F40" s="176">
        <v>48.458872918312821</v>
      </c>
      <c r="G40" s="174">
        <v>0</v>
      </c>
      <c r="H40" s="175">
        <v>0</v>
      </c>
      <c r="I40" s="176">
        <v>48.458872918312821</v>
      </c>
      <c r="J40" s="174">
        <v>0</v>
      </c>
      <c r="K40" s="175">
        <v>0</v>
      </c>
      <c r="L40" s="176">
        <v>42.490277364919585</v>
      </c>
      <c r="M40" s="174">
        <v>0</v>
      </c>
      <c r="N40" s="175">
        <v>0</v>
      </c>
      <c r="O40" s="176">
        <v>39.543114653061693</v>
      </c>
      <c r="P40" s="174">
        <v>0</v>
      </c>
      <c r="Q40" s="175">
        <v>0</v>
      </c>
      <c r="R40" s="176">
        <v>38.798423357110316</v>
      </c>
      <c r="S40" s="174">
        <v>0</v>
      </c>
      <c r="T40" s="175">
        <v>0</v>
      </c>
      <c r="U40" s="176">
        <v>41.204897155519689</v>
      </c>
      <c r="V40" s="174">
        <v>0</v>
      </c>
      <c r="W40" s="175">
        <v>0</v>
      </c>
      <c r="X40" s="176">
        <v>36.625756330721408</v>
      </c>
      <c r="Y40" s="174">
        <v>0</v>
      </c>
      <c r="Z40" s="175">
        <v>0</v>
      </c>
      <c r="AA40" s="176">
        <v>37.404809706710566</v>
      </c>
      <c r="AB40" s="174">
        <v>0</v>
      </c>
      <c r="AC40" s="175">
        <v>0</v>
      </c>
      <c r="AD40" s="176">
        <v>55.915647292822079</v>
      </c>
      <c r="AE40" s="174">
        <v>0</v>
      </c>
      <c r="AF40" s="175">
        <v>0</v>
      </c>
      <c r="AG40" s="176">
        <v>18.803796985166329</v>
      </c>
      <c r="AH40" s="174">
        <v>0</v>
      </c>
      <c r="AI40" s="175">
        <v>0</v>
      </c>
      <c r="AJ40" s="176">
        <v>45.477154593280503</v>
      </c>
      <c r="AK40" s="174">
        <v>0</v>
      </c>
      <c r="AL40" s="175">
        <v>9.8093789683175711E-2</v>
      </c>
      <c r="AM40" s="176">
        <v>20.65</v>
      </c>
      <c r="AN40" s="174">
        <v>0</v>
      </c>
      <c r="AO40" s="175">
        <v>0</v>
      </c>
      <c r="AP40" s="176">
        <v>47.571428571428569</v>
      </c>
      <c r="AQ40" s="174">
        <v>0</v>
      </c>
      <c r="AR40" s="175">
        <v>0</v>
      </c>
      <c r="AS40" s="176">
        <v>285.39961241556045</v>
      </c>
      <c r="AT40" s="174">
        <v>0</v>
      </c>
      <c r="AU40" s="175">
        <v>0</v>
      </c>
      <c r="AV40" s="176">
        <v>263.98276432759872</v>
      </c>
      <c r="AW40" s="174">
        <v>0</v>
      </c>
      <c r="AX40" s="175">
        <v>0</v>
      </c>
      <c r="AY40" s="176">
        <v>348.14062576506063</v>
      </c>
      <c r="AZ40" s="174">
        <v>0</v>
      </c>
      <c r="BA40" s="175">
        <v>0</v>
      </c>
      <c r="BB40" s="176">
        <v>236.55983550503868</v>
      </c>
      <c r="BC40" s="174">
        <v>0</v>
      </c>
      <c r="BD40" s="175">
        <v>5.5328165343457678E-2</v>
      </c>
      <c r="BE40" s="176">
        <v>396.60044714255076</v>
      </c>
      <c r="BF40" s="174">
        <v>0</v>
      </c>
      <c r="BG40" s="175">
        <v>0</v>
      </c>
      <c r="BH40" s="176">
        <v>635</v>
      </c>
      <c r="BI40" s="174">
        <v>0</v>
      </c>
      <c r="BJ40" s="175">
        <v>0</v>
      </c>
      <c r="BK40" s="176">
        <v>302.56796323879615</v>
      </c>
      <c r="BL40" s="174">
        <v>0</v>
      </c>
      <c r="BM40" s="175">
        <v>0</v>
      </c>
      <c r="BN40" s="176">
        <v>66.921606185847139</v>
      </c>
      <c r="BO40" s="174">
        <v>0</v>
      </c>
      <c r="BP40" s="175">
        <v>0</v>
      </c>
      <c r="BQ40" s="176">
        <v>72.8</v>
      </c>
      <c r="BR40" s="174">
        <v>0</v>
      </c>
      <c r="BS40" s="175">
        <v>8.9874693632107337E-3</v>
      </c>
      <c r="BT40" s="176">
        <v>133.76755240697358</v>
      </c>
      <c r="BU40" s="174">
        <v>0</v>
      </c>
      <c r="BV40" s="175">
        <v>0</v>
      </c>
      <c r="BW40" s="176">
        <v>72.8</v>
      </c>
      <c r="BX40" s="174">
        <v>0</v>
      </c>
      <c r="BY40" s="175">
        <v>8.3540523476274779E-3</v>
      </c>
      <c r="BZ40" s="176">
        <v>69.603242601416298</v>
      </c>
      <c r="CA40" s="174">
        <v>0</v>
      </c>
      <c r="CB40" s="175">
        <v>0</v>
      </c>
      <c r="CC40" s="176">
        <v>72.8</v>
      </c>
      <c r="CD40" s="174">
        <v>0</v>
      </c>
      <c r="CE40" s="175">
        <v>9.4653867234252662E-2</v>
      </c>
      <c r="CF40" s="176">
        <v>122.17571860477165</v>
      </c>
      <c r="CG40" s="174">
        <v>0.13793103448275856</v>
      </c>
      <c r="CH40" s="175">
        <v>8.1924293421764452E-2</v>
      </c>
      <c r="CI40" s="176">
        <v>158.87928007239498</v>
      </c>
      <c r="CJ40" s="174">
        <v>7.8750000000000001E-2</v>
      </c>
      <c r="CK40" s="175">
        <v>2.633566536632204E-2</v>
      </c>
      <c r="CL40" s="176">
        <v>282.02093827002136</v>
      </c>
      <c r="CM40" s="174">
        <v>0.09</v>
      </c>
      <c r="CN40" s="175">
        <v>0.15669933343156603</v>
      </c>
      <c r="CO40" s="176">
        <v>158.87928007239498</v>
      </c>
      <c r="CP40" s="174">
        <v>7.8750000000000001E-2</v>
      </c>
      <c r="CQ40" s="175">
        <v>0</v>
      </c>
      <c r="CR40" s="176">
        <v>72.8</v>
      </c>
      <c r="CS40" s="174">
        <v>0</v>
      </c>
      <c r="CT40" s="175">
        <v>0.12755195432863112</v>
      </c>
      <c r="CU40" s="176">
        <v>116.63552662952226</v>
      </c>
      <c r="CV40" s="174">
        <v>0.1</v>
      </c>
      <c r="CW40" s="175">
        <v>5.5328165343457678E-2</v>
      </c>
      <c r="CX40" s="176">
        <v>380.16118697601917</v>
      </c>
      <c r="CY40" s="174">
        <v>0</v>
      </c>
      <c r="CZ40" s="175">
        <v>1.3937597033087869E-2</v>
      </c>
      <c r="DA40" s="174">
        <v>7.3316007917081918E-3</v>
      </c>
    </row>
    <row r="41" spans="3:110" outlineLevel="1">
      <c r="C41" s="165"/>
      <c r="D41" s="77" t="s">
        <v>693</v>
      </c>
      <c r="E41" s="175">
        <v>3.3420835908836537E-2</v>
      </c>
      <c r="F41" s="176">
        <v>48.458872918312821</v>
      </c>
      <c r="G41" s="174">
        <v>4.4164037854889593E-2</v>
      </c>
      <c r="H41" s="175">
        <v>0</v>
      </c>
      <c r="I41" s="176">
        <v>48.458872918312821</v>
      </c>
      <c r="J41" s="174">
        <v>0</v>
      </c>
      <c r="K41" s="175">
        <v>0.15890464240567412</v>
      </c>
      <c r="L41" s="176">
        <v>53.112846706149476</v>
      </c>
      <c r="M41" s="174">
        <v>0</v>
      </c>
      <c r="N41" s="175">
        <v>0</v>
      </c>
      <c r="O41" s="176">
        <v>39.543114653061693</v>
      </c>
      <c r="P41" s="174">
        <v>0</v>
      </c>
      <c r="Q41" s="175">
        <v>0.10435905356388926</v>
      </c>
      <c r="R41" s="176">
        <v>38.798423357110316</v>
      </c>
      <c r="S41" s="174">
        <v>0</v>
      </c>
      <c r="T41" s="175">
        <v>6.769650987682857E-2</v>
      </c>
      <c r="U41" s="176">
        <v>48.516431143072076</v>
      </c>
      <c r="V41" s="174">
        <v>0</v>
      </c>
      <c r="W41" s="175">
        <v>0</v>
      </c>
      <c r="X41" s="176">
        <v>36.625756330721408</v>
      </c>
      <c r="Y41" s="174">
        <v>0</v>
      </c>
      <c r="Z41" s="175">
        <v>0</v>
      </c>
      <c r="AA41" s="176">
        <v>37.404809706710566</v>
      </c>
      <c r="AB41" s="174">
        <v>0</v>
      </c>
      <c r="AC41" s="175">
        <v>5.6956974349388151E-2</v>
      </c>
      <c r="AD41" s="176">
        <v>55.915647292822079</v>
      </c>
      <c r="AE41" s="174">
        <v>0</v>
      </c>
      <c r="AF41" s="175">
        <v>9.8093789683175711E-2</v>
      </c>
      <c r="AG41" s="176">
        <v>18.803796985166329</v>
      </c>
      <c r="AH41" s="174">
        <v>0</v>
      </c>
      <c r="AI41" s="175">
        <v>0</v>
      </c>
      <c r="AJ41" s="176">
        <v>45.477154593280503</v>
      </c>
      <c r="AK41" s="174">
        <v>0</v>
      </c>
      <c r="AL41" s="175">
        <v>0.20044205617544056</v>
      </c>
      <c r="AM41" s="176">
        <v>20.65</v>
      </c>
      <c r="AN41" s="174">
        <v>0</v>
      </c>
      <c r="AO41" s="175">
        <v>0</v>
      </c>
      <c r="AP41" s="176">
        <v>47.571428571428569</v>
      </c>
      <c r="AQ41" s="174">
        <v>0</v>
      </c>
      <c r="AR41" s="175">
        <v>0</v>
      </c>
      <c r="AS41" s="176">
        <v>285.39961241556045</v>
      </c>
      <c r="AT41" s="174">
        <v>0</v>
      </c>
      <c r="AU41" s="175">
        <v>0</v>
      </c>
      <c r="AV41" s="176">
        <v>263.98276432759872</v>
      </c>
      <c r="AW41" s="174">
        <v>0</v>
      </c>
      <c r="AX41" s="175">
        <v>0</v>
      </c>
      <c r="AY41" s="176">
        <v>348.14062576506063</v>
      </c>
      <c r="AZ41" s="174">
        <v>0</v>
      </c>
      <c r="BA41" s="175">
        <v>0</v>
      </c>
      <c r="BB41" s="176">
        <v>236.55983550503868</v>
      </c>
      <c r="BC41" s="174">
        <v>0</v>
      </c>
      <c r="BD41" s="175">
        <v>0</v>
      </c>
      <c r="BE41" s="176">
        <v>76.641550669216073</v>
      </c>
      <c r="BF41" s="174">
        <v>0</v>
      </c>
      <c r="BG41" s="175">
        <v>0</v>
      </c>
      <c r="BH41" s="176">
        <v>635</v>
      </c>
      <c r="BI41" s="174">
        <v>0</v>
      </c>
      <c r="BJ41" s="175">
        <v>0</v>
      </c>
      <c r="BK41" s="176">
        <v>302.56796323879615</v>
      </c>
      <c r="BL41" s="174">
        <v>0</v>
      </c>
      <c r="BM41" s="175">
        <v>0</v>
      </c>
      <c r="BN41" s="176">
        <v>66.921606185847139</v>
      </c>
      <c r="BO41" s="174">
        <v>0</v>
      </c>
      <c r="BP41" s="175">
        <v>0</v>
      </c>
      <c r="BQ41" s="176">
        <v>72.8</v>
      </c>
      <c r="BR41" s="174">
        <v>0</v>
      </c>
      <c r="BS41" s="175">
        <v>0</v>
      </c>
      <c r="BT41" s="176">
        <v>66.921606103675003</v>
      </c>
      <c r="BU41" s="174">
        <v>0</v>
      </c>
      <c r="BV41" s="175">
        <v>0</v>
      </c>
      <c r="BW41" s="176">
        <v>72.8</v>
      </c>
      <c r="BX41" s="174">
        <v>0</v>
      </c>
      <c r="BY41" s="175">
        <v>0</v>
      </c>
      <c r="BZ41" s="176">
        <v>66.921606054785229</v>
      </c>
      <c r="CA41" s="174">
        <v>0</v>
      </c>
      <c r="CB41" s="175">
        <v>0</v>
      </c>
      <c r="CC41" s="176">
        <v>72.8</v>
      </c>
      <c r="CD41" s="174">
        <v>0</v>
      </c>
      <c r="CE41" s="175">
        <v>0</v>
      </c>
      <c r="CF41" s="176">
        <v>122.17571860477165</v>
      </c>
      <c r="CG41" s="174">
        <v>0</v>
      </c>
      <c r="CH41" s="175">
        <v>0</v>
      </c>
      <c r="CI41" s="176">
        <v>91.337090567862987</v>
      </c>
      <c r="CJ41" s="174">
        <v>0</v>
      </c>
      <c r="CK41" s="175">
        <v>0</v>
      </c>
      <c r="CL41" s="176">
        <v>192</v>
      </c>
      <c r="CM41" s="174">
        <v>0</v>
      </c>
      <c r="CN41" s="175">
        <v>0</v>
      </c>
      <c r="CO41" s="176">
        <v>114.1</v>
      </c>
      <c r="CP41" s="174">
        <v>0</v>
      </c>
      <c r="CQ41" s="175">
        <v>0</v>
      </c>
      <c r="CR41" s="176">
        <v>72.8</v>
      </c>
      <c r="CS41" s="174">
        <v>0</v>
      </c>
      <c r="CT41" s="175">
        <v>0</v>
      </c>
      <c r="CU41" s="176">
        <v>89.5</v>
      </c>
      <c r="CV41" s="174">
        <v>0</v>
      </c>
      <c r="CW41" s="175">
        <v>0</v>
      </c>
      <c r="CX41" s="176">
        <v>380.16118697601917</v>
      </c>
      <c r="CY41" s="174">
        <v>0</v>
      </c>
      <c r="CZ41" s="175">
        <v>2.6735638562001753E-2</v>
      </c>
      <c r="DA41" s="174">
        <v>9.4324880444797204E-4</v>
      </c>
    </row>
    <row r="42" spans="3:110" outlineLevel="1">
      <c r="C42" s="165"/>
      <c r="D42" s="77" t="s">
        <v>686</v>
      </c>
      <c r="E42" s="175">
        <v>0.24799399329024166</v>
      </c>
      <c r="F42" s="176">
        <v>48.458872918312821</v>
      </c>
      <c r="G42" s="174">
        <v>0</v>
      </c>
      <c r="H42" s="175">
        <v>0</v>
      </c>
      <c r="I42" s="176">
        <v>48.458872918312821</v>
      </c>
      <c r="J42" s="174">
        <v>0</v>
      </c>
      <c r="K42" s="175">
        <v>3.2896102895063575E-2</v>
      </c>
      <c r="L42" s="176">
        <v>53.112846706149476</v>
      </c>
      <c r="M42" s="174">
        <v>0.2</v>
      </c>
      <c r="N42" s="175">
        <v>0</v>
      </c>
      <c r="O42" s="176">
        <v>39.543114653061693</v>
      </c>
      <c r="P42" s="174">
        <v>0</v>
      </c>
      <c r="Q42" s="175">
        <v>9.5892178698310945E-2</v>
      </c>
      <c r="R42" s="176">
        <v>38.798423357110316</v>
      </c>
      <c r="S42" s="174">
        <v>0.02</v>
      </c>
      <c r="T42" s="175">
        <v>9.622616938574037E-2</v>
      </c>
      <c r="U42" s="176">
        <v>48.516431143072076</v>
      </c>
      <c r="V42" s="174">
        <v>0.15070222222222221</v>
      </c>
      <c r="W42" s="175">
        <v>0</v>
      </c>
      <c r="X42" s="176">
        <v>36.625756330721408</v>
      </c>
      <c r="Y42" s="174">
        <v>0</v>
      </c>
      <c r="Z42" s="175">
        <v>0.15625502739088395</v>
      </c>
      <c r="AA42" s="176">
        <v>82.213419500091447</v>
      </c>
      <c r="AB42" s="174">
        <v>0</v>
      </c>
      <c r="AC42" s="175">
        <v>0.12419848820957353</v>
      </c>
      <c r="AD42" s="176">
        <v>55.915647292822079</v>
      </c>
      <c r="AE42" s="174">
        <v>0.09</v>
      </c>
      <c r="AF42" s="175">
        <v>0.26706803877895974</v>
      </c>
      <c r="AG42" s="176">
        <v>20.7</v>
      </c>
      <c r="AH42" s="174">
        <v>0.09</v>
      </c>
      <c r="AI42" s="175">
        <v>0.34342750513858766</v>
      </c>
      <c r="AJ42" s="176">
        <v>45.477154593280503</v>
      </c>
      <c r="AK42" s="174">
        <v>0.09</v>
      </c>
      <c r="AL42" s="175">
        <v>3.9776400000000003E-2</v>
      </c>
      <c r="AM42" s="176">
        <v>20.65</v>
      </c>
      <c r="AN42" s="174">
        <v>0.09</v>
      </c>
      <c r="AO42" s="175">
        <v>0.19912987854666572</v>
      </c>
      <c r="AP42" s="176">
        <v>71.818181818181813</v>
      </c>
      <c r="AQ42" s="174">
        <v>0</v>
      </c>
      <c r="AR42" s="175">
        <v>0.32673941338898632</v>
      </c>
      <c r="AS42" s="176">
        <v>315.82100678014564</v>
      </c>
      <c r="AT42" s="174">
        <v>0</v>
      </c>
      <c r="AU42" s="175">
        <v>0.54440349423039924</v>
      </c>
      <c r="AV42" s="176">
        <v>308.45292686629477</v>
      </c>
      <c r="AW42" s="174">
        <v>0</v>
      </c>
      <c r="AX42" s="175">
        <v>0.54495854361562057</v>
      </c>
      <c r="AY42" s="176">
        <v>348.14062576506063</v>
      </c>
      <c r="AZ42" s="174">
        <v>0</v>
      </c>
      <c r="BA42" s="175">
        <v>0.56659064901887846</v>
      </c>
      <c r="BB42" s="176">
        <v>236.55983550503868</v>
      </c>
      <c r="BC42" s="174">
        <v>6.7500000000000004E-2</v>
      </c>
      <c r="BD42" s="175">
        <v>8.6396165783270015E-2</v>
      </c>
      <c r="BE42" s="176">
        <v>396.60044714255076</v>
      </c>
      <c r="BF42" s="174">
        <v>0</v>
      </c>
      <c r="BG42" s="175">
        <v>0.17297102678850634</v>
      </c>
      <c r="BH42" s="176">
        <v>896.19875881840198</v>
      </c>
      <c r="BI42" s="174">
        <v>1.0999999999999999E-2</v>
      </c>
      <c r="BJ42" s="175">
        <v>0.18443511564625598</v>
      </c>
      <c r="BK42" s="176">
        <v>605.13592647759231</v>
      </c>
      <c r="BL42" s="174">
        <v>1.0999999999999999E-2</v>
      </c>
      <c r="BM42" s="175">
        <v>0</v>
      </c>
      <c r="BN42" s="176">
        <v>66.921606185847139</v>
      </c>
      <c r="BO42" s="174">
        <v>0</v>
      </c>
      <c r="BP42" s="175">
        <v>0.25409804918673828</v>
      </c>
      <c r="BQ42" s="176">
        <v>158.55157979201607</v>
      </c>
      <c r="BR42" s="174">
        <v>0.09</v>
      </c>
      <c r="BS42" s="175">
        <v>9.1086626575961879E-2</v>
      </c>
      <c r="BT42" s="176">
        <v>133.76755240697358</v>
      </c>
      <c r="BU42" s="174">
        <v>0.03</v>
      </c>
      <c r="BV42" s="175">
        <v>0.25409804918673828</v>
      </c>
      <c r="BW42" s="176">
        <v>158.55157979201607</v>
      </c>
      <c r="BX42" s="174">
        <v>0.09</v>
      </c>
      <c r="BY42" s="175">
        <v>0</v>
      </c>
      <c r="BZ42" s="176">
        <v>66.921606054785229</v>
      </c>
      <c r="CA42" s="174">
        <v>0</v>
      </c>
      <c r="CB42" s="175">
        <v>0.25409804918673828</v>
      </c>
      <c r="CC42" s="176">
        <v>158.55157979201607</v>
      </c>
      <c r="CD42" s="174">
        <v>0.09</v>
      </c>
      <c r="CE42" s="175">
        <v>0</v>
      </c>
      <c r="CF42" s="176">
        <v>122.17571860477165</v>
      </c>
      <c r="CG42" s="174">
        <v>0</v>
      </c>
      <c r="CH42" s="175">
        <v>9.4663240009801572E-2</v>
      </c>
      <c r="CI42" s="176">
        <v>158.87928007239498</v>
      </c>
      <c r="CJ42" s="174">
        <v>0</v>
      </c>
      <c r="CK42" s="175">
        <v>0.1172788552481302</v>
      </c>
      <c r="CL42" s="176">
        <v>282.02093827002136</v>
      </c>
      <c r="CM42" s="174">
        <v>0</v>
      </c>
      <c r="CN42" s="175">
        <v>1.9888200000000002E-2</v>
      </c>
      <c r="CO42" s="176">
        <v>158.87928007239498</v>
      </c>
      <c r="CP42" s="174">
        <v>0</v>
      </c>
      <c r="CQ42" s="175">
        <v>0.25409804918673828</v>
      </c>
      <c r="CR42" s="176">
        <v>158.55157979201607</v>
      </c>
      <c r="CS42" s="174">
        <v>0.09</v>
      </c>
      <c r="CT42" s="175">
        <v>9.4095825722337018E-2</v>
      </c>
      <c r="CU42" s="176">
        <v>116.63552662952226</v>
      </c>
      <c r="CV42" s="174">
        <v>0</v>
      </c>
      <c r="CW42" s="175">
        <v>4.0294154487225183E-2</v>
      </c>
      <c r="CX42" s="176">
        <v>380.16118697601917</v>
      </c>
      <c r="CY42" s="174">
        <v>3.3333333333333335E-3</v>
      </c>
      <c r="CZ42" s="175">
        <v>0.12050866444778219</v>
      </c>
      <c r="DA42" s="174">
        <v>3.5355157557453512E-2</v>
      </c>
      <c r="DC42" s="178" t="str">
        <f>C38</f>
        <v>Food service</v>
      </c>
    </row>
    <row r="43" spans="3:110" outlineLevel="1">
      <c r="C43" s="165"/>
      <c r="D43" s="77" t="s">
        <v>687</v>
      </c>
      <c r="E43" s="175">
        <v>0</v>
      </c>
      <c r="F43" s="176">
        <v>48.458872918312821</v>
      </c>
      <c r="G43" s="174">
        <v>0</v>
      </c>
      <c r="H43" s="175">
        <v>0</v>
      </c>
      <c r="I43" s="176">
        <v>48.458872918312821</v>
      </c>
      <c r="J43" s="174">
        <v>0</v>
      </c>
      <c r="K43" s="175">
        <v>0</v>
      </c>
      <c r="L43" s="176">
        <v>42.490277364919585</v>
      </c>
      <c r="M43" s="174">
        <v>0</v>
      </c>
      <c r="N43" s="175">
        <v>0</v>
      </c>
      <c r="O43" s="176">
        <v>39.543114653061693</v>
      </c>
      <c r="P43" s="174">
        <v>0</v>
      </c>
      <c r="Q43" s="175">
        <v>0</v>
      </c>
      <c r="R43" s="176">
        <v>38.798423357110316</v>
      </c>
      <c r="S43" s="174">
        <v>0</v>
      </c>
      <c r="T43" s="175">
        <v>0</v>
      </c>
      <c r="U43" s="176">
        <v>41.204897155519689</v>
      </c>
      <c r="V43" s="174">
        <v>0</v>
      </c>
      <c r="W43" s="175">
        <v>0</v>
      </c>
      <c r="X43" s="176">
        <v>36.625756330721408</v>
      </c>
      <c r="Y43" s="174">
        <v>0</v>
      </c>
      <c r="Z43" s="175">
        <v>0</v>
      </c>
      <c r="AA43" s="176">
        <v>37.404809706710566</v>
      </c>
      <c r="AB43" s="174">
        <v>0</v>
      </c>
      <c r="AC43" s="175">
        <v>0</v>
      </c>
      <c r="AD43" s="176">
        <v>55.915647292822079</v>
      </c>
      <c r="AE43" s="174">
        <v>0</v>
      </c>
      <c r="AF43" s="175">
        <v>1.9888200000000002E-2</v>
      </c>
      <c r="AG43" s="176">
        <v>20.7</v>
      </c>
      <c r="AH43" s="174">
        <v>0</v>
      </c>
      <c r="AI43" s="175">
        <v>0</v>
      </c>
      <c r="AJ43" s="176">
        <v>45.477154593280503</v>
      </c>
      <c r="AK43" s="174">
        <v>0</v>
      </c>
      <c r="AL43" s="175">
        <v>0</v>
      </c>
      <c r="AM43" s="176">
        <v>18.803796985166329</v>
      </c>
      <c r="AN43" s="174">
        <v>0</v>
      </c>
      <c r="AO43" s="175">
        <v>0</v>
      </c>
      <c r="AP43" s="176">
        <v>47.571428571428569</v>
      </c>
      <c r="AQ43" s="174">
        <v>0</v>
      </c>
      <c r="AR43" s="175">
        <v>3.9776400000000003E-2</v>
      </c>
      <c r="AS43" s="176">
        <v>315.82100678014564</v>
      </c>
      <c r="AT43" s="174">
        <v>0</v>
      </c>
      <c r="AU43" s="175">
        <v>0</v>
      </c>
      <c r="AV43" s="176">
        <v>263.98276432759872</v>
      </c>
      <c r="AW43" s="174">
        <v>0</v>
      </c>
      <c r="AX43" s="175">
        <v>0</v>
      </c>
      <c r="AY43" s="176">
        <v>348.14062576506063</v>
      </c>
      <c r="AZ43" s="174">
        <v>0</v>
      </c>
      <c r="BA43" s="175">
        <v>0</v>
      </c>
      <c r="BB43" s="176">
        <v>236.55983550503868</v>
      </c>
      <c r="BC43" s="174">
        <v>0</v>
      </c>
      <c r="BD43" s="175">
        <v>0</v>
      </c>
      <c r="BE43" s="176">
        <v>76.641550669216073</v>
      </c>
      <c r="BF43" s="174">
        <v>0</v>
      </c>
      <c r="BG43" s="175">
        <v>0</v>
      </c>
      <c r="BH43" s="176">
        <v>635</v>
      </c>
      <c r="BI43" s="174">
        <v>0</v>
      </c>
      <c r="BJ43" s="175">
        <v>0</v>
      </c>
      <c r="BK43" s="176">
        <v>302.56796323879615</v>
      </c>
      <c r="BL43" s="174">
        <v>0</v>
      </c>
      <c r="BM43" s="175">
        <v>0</v>
      </c>
      <c r="BN43" s="176">
        <v>66.921606185847139</v>
      </c>
      <c r="BO43" s="174">
        <v>0</v>
      </c>
      <c r="BP43" s="175">
        <v>0</v>
      </c>
      <c r="BQ43" s="176">
        <v>72.8</v>
      </c>
      <c r="BR43" s="174">
        <v>0</v>
      </c>
      <c r="BS43" s="175">
        <v>0</v>
      </c>
      <c r="BT43" s="176">
        <v>66.921606103675003</v>
      </c>
      <c r="BU43" s="174">
        <v>0</v>
      </c>
      <c r="BV43" s="175">
        <v>0</v>
      </c>
      <c r="BW43" s="176">
        <v>72.8</v>
      </c>
      <c r="BX43" s="174">
        <v>0</v>
      </c>
      <c r="BY43" s="175">
        <v>0</v>
      </c>
      <c r="BZ43" s="176">
        <v>66.921606054785229</v>
      </c>
      <c r="CA43" s="174">
        <v>0</v>
      </c>
      <c r="CB43" s="175">
        <v>0</v>
      </c>
      <c r="CC43" s="176">
        <v>72.8</v>
      </c>
      <c r="CD43" s="174">
        <v>0</v>
      </c>
      <c r="CE43" s="175">
        <v>0</v>
      </c>
      <c r="CF43" s="176">
        <v>122.17571860477165</v>
      </c>
      <c r="CG43" s="174">
        <v>0</v>
      </c>
      <c r="CH43" s="175">
        <v>0</v>
      </c>
      <c r="CI43" s="176">
        <v>91.337090567862987</v>
      </c>
      <c r="CJ43" s="174">
        <v>0</v>
      </c>
      <c r="CK43" s="175">
        <v>0</v>
      </c>
      <c r="CL43" s="176">
        <v>192</v>
      </c>
      <c r="CM43" s="174">
        <v>0</v>
      </c>
      <c r="CN43" s="175">
        <v>0</v>
      </c>
      <c r="CO43" s="176">
        <v>114.1</v>
      </c>
      <c r="CP43" s="174">
        <v>0</v>
      </c>
      <c r="CQ43" s="175">
        <v>0</v>
      </c>
      <c r="CR43" s="176">
        <v>72.8</v>
      </c>
      <c r="CS43" s="174">
        <v>0</v>
      </c>
      <c r="CT43" s="175">
        <v>0</v>
      </c>
      <c r="CU43" s="176">
        <v>89.5</v>
      </c>
      <c r="CV43" s="174">
        <v>0</v>
      </c>
      <c r="CW43" s="175">
        <v>0</v>
      </c>
      <c r="CX43" s="176">
        <v>380.16118697601917</v>
      </c>
      <c r="CY43" s="174">
        <v>0</v>
      </c>
      <c r="CZ43" s="175">
        <v>4.5310037291976472E-3</v>
      </c>
      <c r="DA43" s="174">
        <v>0</v>
      </c>
      <c r="DC43" s="177">
        <f>CZ43/CZ46</f>
        <v>2.4725785470354093E-2</v>
      </c>
      <c r="DD43" s="77" t="s">
        <v>688</v>
      </c>
    </row>
    <row r="44" spans="3:110" outlineLevel="1">
      <c r="C44" s="194"/>
      <c r="D44" s="77" t="s">
        <v>689</v>
      </c>
      <c r="E44" s="175">
        <v>0</v>
      </c>
      <c r="F44" s="176">
        <v>48.458872918312821</v>
      </c>
      <c r="G44" s="174">
        <v>0</v>
      </c>
      <c r="H44" s="175">
        <v>4.6028609428465039E-2</v>
      </c>
      <c r="I44" s="176">
        <v>44.69407265226279</v>
      </c>
      <c r="J44" s="174">
        <v>0</v>
      </c>
      <c r="K44" s="175">
        <v>0</v>
      </c>
      <c r="L44" s="176">
        <v>42.490277364919585</v>
      </c>
      <c r="M44" s="174">
        <v>0</v>
      </c>
      <c r="N44" s="175">
        <v>4.5503876414692092E-2</v>
      </c>
      <c r="O44" s="176">
        <v>53.920614943048527</v>
      </c>
      <c r="P44" s="174">
        <v>0</v>
      </c>
      <c r="Q44" s="175">
        <v>0</v>
      </c>
      <c r="R44" s="176">
        <v>38.798423357110316</v>
      </c>
      <c r="S44" s="174">
        <v>0</v>
      </c>
      <c r="T44" s="175">
        <v>0</v>
      </c>
      <c r="U44" s="176">
        <v>41.204897155519689</v>
      </c>
      <c r="V44" s="174">
        <v>0</v>
      </c>
      <c r="W44" s="175">
        <v>4.5503876414692092E-2</v>
      </c>
      <c r="X44" s="176">
        <v>53.920614943048527</v>
      </c>
      <c r="Y44" s="174">
        <v>0</v>
      </c>
      <c r="Z44" s="175">
        <v>0</v>
      </c>
      <c r="AA44" s="176">
        <v>37.404809706710566</v>
      </c>
      <c r="AB44" s="174">
        <v>0</v>
      </c>
      <c r="AC44" s="175">
        <v>0</v>
      </c>
      <c r="AD44" s="176">
        <v>55.915647292822079</v>
      </c>
      <c r="AE44" s="174">
        <v>0</v>
      </c>
      <c r="AF44" s="175">
        <v>0</v>
      </c>
      <c r="AG44" s="176">
        <v>18.803796985166329</v>
      </c>
      <c r="AH44" s="174">
        <v>0</v>
      </c>
      <c r="AI44" s="175">
        <v>0</v>
      </c>
      <c r="AJ44" s="176">
        <v>45.477154593280503</v>
      </c>
      <c r="AK44" s="174">
        <v>0</v>
      </c>
      <c r="AL44" s="175">
        <v>0</v>
      </c>
      <c r="AM44" s="176">
        <v>18.803796985166329</v>
      </c>
      <c r="AN44" s="174">
        <v>0</v>
      </c>
      <c r="AO44" s="175">
        <v>0</v>
      </c>
      <c r="AP44" s="176">
        <v>47.571428571428569</v>
      </c>
      <c r="AQ44" s="174">
        <v>0</v>
      </c>
      <c r="AR44" s="175">
        <v>0</v>
      </c>
      <c r="AS44" s="176">
        <v>285.39961241556045</v>
      </c>
      <c r="AT44" s="174">
        <v>0</v>
      </c>
      <c r="AU44" s="175">
        <v>0</v>
      </c>
      <c r="AV44" s="176">
        <v>263.98276432759872</v>
      </c>
      <c r="AW44" s="174">
        <v>0</v>
      </c>
      <c r="AX44" s="175">
        <v>0</v>
      </c>
      <c r="AY44" s="176">
        <v>348.14062576506063</v>
      </c>
      <c r="AZ44" s="174">
        <v>0</v>
      </c>
      <c r="BA44" s="175">
        <v>0</v>
      </c>
      <c r="BB44" s="176">
        <v>236.55983550503868</v>
      </c>
      <c r="BC44" s="174">
        <v>0</v>
      </c>
      <c r="BD44" s="175">
        <v>0</v>
      </c>
      <c r="BE44" s="176">
        <v>76.641550669216073</v>
      </c>
      <c r="BF44" s="174">
        <v>0</v>
      </c>
      <c r="BG44" s="175">
        <v>0</v>
      </c>
      <c r="BH44" s="176">
        <v>635</v>
      </c>
      <c r="BI44" s="174">
        <v>0</v>
      </c>
      <c r="BJ44" s="175">
        <v>0</v>
      </c>
      <c r="BK44" s="176">
        <v>302.56796323879615</v>
      </c>
      <c r="BL44" s="174">
        <v>0</v>
      </c>
      <c r="BM44" s="175">
        <v>7.218294358216587E-2</v>
      </c>
      <c r="BN44" s="176">
        <v>66.921606185847139</v>
      </c>
      <c r="BO44" s="174">
        <v>0</v>
      </c>
      <c r="BP44" s="175">
        <v>0</v>
      </c>
      <c r="BQ44" s="176">
        <v>72.8</v>
      </c>
      <c r="BR44" s="174">
        <v>0</v>
      </c>
      <c r="BS44" s="175">
        <v>0</v>
      </c>
      <c r="BT44" s="176">
        <v>66.921606103675003</v>
      </c>
      <c r="BU44" s="174">
        <v>0</v>
      </c>
      <c r="BV44" s="175">
        <v>0</v>
      </c>
      <c r="BW44" s="176">
        <v>72.8</v>
      </c>
      <c r="BX44" s="174">
        <v>0</v>
      </c>
      <c r="BY44" s="175">
        <v>5.0146588222688061E-2</v>
      </c>
      <c r="BZ44" s="176">
        <v>69.603242601416298</v>
      </c>
      <c r="CA44" s="174">
        <v>0</v>
      </c>
      <c r="CB44" s="175">
        <v>0</v>
      </c>
      <c r="CC44" s="176">
        <v>72.8</v>
      </c>
      <c r="CD44" s="174">
        <v>0</v>
      </c>
      <c r="CE44" s="175">
        <v>0</v>
      </c>
      <c r="CF44" s="176">
        <v>122.17571860477165</v>
      </c>
      <c r="CG44" s="174">
        <v>0</v>
      </c>
      <c r="CH44" s="175">
        <v>0</v>
      </c>
      <c r="CI44" s="176">
        <v>91.337090567862987</v>
      </c>
      <c r="CJ44" s="174">
        <v>0</v>
      </c>
      <c r="CK44" s="175">
        <v>0</v>
      </c>
      <c r="CL44" s="176">
        <v>192</v>
      </c>
      <c r="CM44" s="174">
        <v>0</v>
      </c>
      <c r="CN44" s="175">
        <v>0</v>
      </c>
      <c r="CO44" s="176">
        <v>114.1</v>
      </c>
      <c r="CP44" s="174">
        <v>0</v>
      </c>
      <c r="CQ44" s="175">
        <v>0</v>
      </c>
      <c r="CR44" s="176">
        <v>72.8</v>
      </c>
      <c r="CS44" s="174">
        <v>0</v>
      </c>
      <c r="CT44" s="175">
        <v>0</v>
      </c>
      <c r="CU44" s="176">
        <v>89.5</v>
      </c>
      <c r="CV44" s="174">
        <v>0</v>
      </c>
      <c r="CW44" s="175">
        <v>0</v>
      </c>
      <c r="CX44" s="176">
        <v>380.16118697601917</v>
      </c>
      <c r="CY44" s="174">
        <v>0</v>
      </c>
      <c r="CZ44" s="175">
        <v>1.7537239469295474E-2</v>
      </c>
      <c r="DA44" s="174">
        <v>0</v>
      </c>
    </row>
    <row r="45" spans="3:110" outlineLevel="1">
      <c r="C45" s="194"/>
      <c r="D45" s="173" t="s">
        <v>690</v>
      </c>
      <c r="E45" s="171">
        <v>0</v>
      </c>
      <c r="F45" s="172">
        <v>0</v>
      </c>
      <c r="G45" s="170">
        <v>0</v>
      </c>
      <c r="H45" s="171">
        <v>0</v>
      </c>
      <c r="I45" s="172">
        <v>0</v>
      </c>
      <c r="J45" s="170">
        <v>0</v>
      </c>
      <c r="K45" s="171">
        <v>0</v>
      </c>
      <c r="L45" s="172">
        <v>0</v>
      </c>
      <c r="M45" s="170">
        <v>0</v>
      </c>
      <c r="N45" s="171">
        <v>0</v>
      </c>
      <c r="O45" s="172">
        <v>0</v>
      </c>
      <c r="P45" s="170">
        <v>0</v>
      </c>
      <c r="Q45" s="171">
        <v>0</v>
      </c>
      <c r="R45" s="172">
        <v>0</v>
      </c>
      <c r="S45" s="170">
        <v>0</v>
      </c>
      <c r="T45" s="171">
        <v>0</v>
      </c>
      <c r="U45" s="172">
        <v>0</v>
      </c>
      <c r="V45" s="170">
        <v>0</v>
      </c>
      <c r="W45" s="171">
        <v>0</v>
      </c>
      <c r="X45" s="172">
        <v>0</v>
      </c>
      <c r="Y45" s="170">
        <v>0</v>
      </c>
      <c r="Z45" s="171">
        <v>0</v>
      </c>
      <c r="AA45" s="172">
        <v>0</v>
      </c>
      <c r="AB45" s="170">
        <v>0</v>
      </c>
      <c r="AC45" s="171">
        <v>0</v>
      </c>
      <c r="AD45" s="172">
        <v>0</v>
      </c>
      <c r="AE45" s="170">
        <v>0</v>
      </c>
      <c r="AF45" s="171">
        <v>0</v>
      </c>
      <c r="AG45" s="172">
        <v>0</v>
      </c>
      <c r="AH45" s="170">
        <v>0</v>
      </c>
      <c r="AI45" s="171">
        <v>0</v>
      </c>
      <c r="AJ45" s="172">
        <v>0</v>
      </c>
      <c r="AK45" s="170">
        <v>0</v>
      </c>
      <c r="AL45" s="171">
        <v>0</v>
      </c>
      <c r="AM45" s="172">
        <v>0</v>
      </c>
      <c r="AN45" s="170">
        <v>0</v>
      </c>
      <c r="AO45" s="171">
        <v>0</v>
      </c>
      <c r="AP45" s="172">
        <v>0</v>
      </c>
      <c r="AQ45" s="170">
        <v>0</v>
      </c>
      <c r="AR45" s="171">
        <v>0</v>
      </c>
      <c r="AS45" s="172">
        <v>0</v>
      </c>
      <c r="AT45" s="170">
        <v>0</v>
      </c>
      <c r="AU45" s="171">
        <v>0</v>
      </c>
      <c r="AV45" s="172">
        <v>0</v>
      </c>
      <c r="AW45" s="170">
        <v>0</v>
      </c>
      <c r="AX45" s="171">
        <v>0</v>
      </c>
      <c r="AY45" s="172">
        <v>0</v>
      </c>
      <c r="AZ45" s="170">
        <v>0</v>
      </c>
      <c r="BA45" s="171">
        <v>0</v>
      </c>
      <c r="BB45" s="172">
        <v>0</v>
      </c>
      <c r="BC45" s="170">
        <v>0</v>
      </c>
      <c r="BD45" s="171">
        <v>0</v>
      </c>
      <c r="BE45" s="172">
        <v>0</v>
      </c>
      <c r="BF45" s="170">
        <v>0</v>
      </c>
      <c r="BG45" s="171">
        <v>0</v>
      </c>
      <c r="BH45" s="172">
        <v>0</v>
      </c>
      <c r="BI45" s="170">
        <v>0</v>
      </c>
      <c r="BJ45" s="171">
        <v>0</v>
      </c>
      <c r="BK45" s="172">
        <v>0</v>
      </c>
      <c r="BL45" s="170">
        <v>0</v>
      </c>
      <c r="BM45" s="171">
        <v>0</v>
      </c>
      <c r="BN45" s="172">
        <v>0</v>
      </c>
      <c r="BO45" s="170">
        <v>0</v>
      </c>
      <c r="BP45" s="171">
        <v>0</v>
      </c>
      <c r="BQ45" s="172">
        <v>0</v>
      </c>
      <c r="BR45" s="170">
        <v>0</v>
      </c>
      <c r="BS45" s="171">
        <v>0</v>
      </c>
      <c r="BT45" s="172">
        <v>0</v>
      </c>
      <c r="BU45" s="170">
        <v>0</v>
      </c>
      <c r="BV45" s="171">
        <v>0</v>
      </c>
      <c r="BW45" s="172">
        <v>0</v>
      </c>
      <c r="BX45" s="170">
        <v>0</v>
      </c>
      <c r="BY45" s="171">
        <v>0</v>
      </c>
      <c r="BZ45" s="172">
        <v>0</v>
      </c>
      <c r="CA45" s="170">
        <v>0</v>
      </c>
      <c r="CB45" s="171">
        <v>0</v>
      </c>
      <c r="CC45" s="172">
        <v>0</v>
      </c>
      <c r="CD45" s="170">
        <v>0</v>
      </c>
      <c r="CE45" s="171">
        <v>0</v>
      </c>
      <c r="CF45" s="172">
        <v>0</v>
      </c>
      <c r="CG45" s="170">
        <v>0</v>
      </c>
      <c r="CH45" s="171">
        <v>0</v>
      </c>
      <c r="CI45" s="172">
        <v>0</v>
      </c>
      <c r="CJ45" s="170">
        <v>0</v>
      </c>
      <c r="CK45" s="171">
        <v>0</v>
      </c>
      <c r="CL45" s="172">
        <v>0</v>
      </c>
      <c r="CM45" s="170">
        <v>0</v>
      </c>
      <c r="CN45" s="171">
        <v>0</v>
      </c>
      <c r="CO45" s="172">
        <v>0</v>
      </c>
      <c r="CP45" s="170">
        <v>0</v>
      </c>
      <c r="CQ45" s="171">
        <v>0</v>
      </c>
      <c r="CR45" s="172">
        <v>0</v>
      </c>
      <c r="CS45" s="170">
        <v>0</v>
      </c>
      <c r="CT45" s="171">
        <v>0</v>
      </c>
      <c r="CU45" s="172">
        <v>0</v>
      </c>
      <c r="CV45" s="170">
        <v>0</v>
      </c>
      <c r="CW45" s="171">
        <v>0</v>
      </c>
      <c r="CX45" s="172">
        <v>0</v>
      </c>
      <c r="CY45" s="170">
        <v>0</v>
      </c>
      <c r="CZ45" s="171">
        <v>0</v>
      </c>
      <c r="DA45" s="170">
        <v>0</v>
      </c>
    </row>
    <row r="46" spans="3:110">
      <c r="C46" s="169"/>
      <c r="D46" s="150" t="s">
        <v>691</v>
      </c>
      <c r="E46" s="167">
        <v>0.28141482919907818</v>
      </c>
      <c r="F46" s="168"/>
      <c r="G46" s="166">
        <v>4.4164037854889593E-2</v>
      </c>
      <c r="H46" s="167">
        <v>4.6028609428465039E-2</v>
      </c>
      <c r="I46" s="168"/>
      <c r="J46" s="166">
        <v>0</v>
      </c>
      <c r="K46" s="167">
        <v>0.19180074530073771</v>
      </c>
      <c r="L46" s="168"/>
      <c r="M46" s="166">
        <v>0.2</v>
      </c>
      <c r="N46" s="167">
        <v>4.5503876414692092E-2</v>
      </c>
      <c r="O46" s="168"/>
      <c r="P46" s="166">
        <v>0</v>
      </c>
      <c r="Q46" s="167">
        <v>0.20025123226220021</v>
      </c>
      <c r="R46" s="168"/>
      <c r="S46" s="166">
        <v>0.02</v>
      </c>
      <c r="T46" s="167">
        <v>0.16392267926256893</v>
      </c>
      <c r="U46" s="168"/>
      <c r="V46" s="166">
        <v>0.15070222222222221</v>
      </c>
      <c r="W46" s="167">
        <v>4.5503876414692092E-2</v>
      </c>
      <c r="X46" s="168"/>
      <c r="Y46" s="166">
        <v>0</v>
      </c>
      <c r="Z46" s="167">
        <v>0.15625502739088395</v>
      </c>
      <c r="AA46" s="168"/>
      <c r="AB46" s="166">
        <v>0</v>
      </c>
      <c r="AC46" s="167">
        <v>0.1811554625589617</v>
      </c>
      <c r="AD46" s="168"/>
      <c r="AE46" s="166">
        <v>0.09</v>
      </c>
      <c r="AF46" s="167">
        <v>0.38505002846213549</v>
      </c>
      <c r="AG46" s="168"/>
      <c r="AH46" s="166">
        <v>0.09</v>
      </c>
      <c r="AI46" s="167">
        <v>0.34342750513858766</v>
      </c>
      <c r="AJ46" s="168"/>
      <c r="AK46" s="166">
        <v>0.09</v>
      </c>
      <c r="AL46" s="167">
        <v>0.33831224585861625</v>
      </c>
      <c r="AM46" s="168"/>
      <c r="AN46" s="166">
        <v>0.09</v>
      </c>
      <c r="AO46" s="167">
        <v>0.19912987854666572</v>
      </c>
      <c r="AP46" s="168"/>
      <c r="AQ46" s="166">
        <v>0</v>
      </c>
      <c r="AR46" s="167">
        <v>0.36651581338898631</v>
      </c>
      <c r="AS46" s="168"/>
      <c r="AT46" s="166">
        <v>0</v>
      </c>
      <c r="AU46" s="167">
        <v>0.54440349423039924</v>
      </c>
      <c r="AV46" s="168"/>
      <c r="AW46" s="166">
        <v>0</v>
      </c>
      <c r="AX46" s="167">
        <v>0.54495854361562057</v>
      </c>
      <c r="AY46" s="168"/>
      <c r="AZ46" s="166">
        <v>0</v>
      </c>
      <c r="BA46" s="167">
        <v>0.56659064901887846</v>
      </c>
      <c r="BB46" s="168"/>
      <c r="BC46" s="166">
        <v>6.7500000000000004E-2</v>
      </c>
      <c r="BD46" s="167">
        <v>0.14172433112672769</v>
      </c>
      <c r="BE46" s="168"/>
      <c r="BF46" s="166">
        <v>0</v>
      </c>
      <c r="BG46" s="167">
        <v>0.17297102678850634</v>
      </c>
      <c r="BH46" s="168"/>
      <c r="BI46" s="166">
        <v>1.0999999999999999E-2</v>
      </c>
      <c r="BJ46" s="167">
        <v>0.18443511564625598</v>
      </c>
      <c r="BK46" s="168"/>
      <c r="BL46" s="166">
        <v>1.0999999999999999E-2</v>
      </c>
      <c r="BM46" s="167">
        <v>7.218294358216587E-2</v>
      </c>
      <c r="BN46" s="168"/>
      <c r="BO46" s="166">
        <v>0</v>
      </c>
      <c r="BP46" s="167">
        <v>0.25409804918673828</v>
      </c>
      <c r="BQ46" s="168"/>
      <c r="BR46" s="166">
        <v>0.09</v>
      </c>
      <c r="BS46" s="167">
        <v>0.10007409593917262</v>
      </c>
      <c r="BT46" s="168"/>
      <c r="BU46" s="166">
        <v>0.03</v>
      </c>
      <c r="BV46" s="167">
        <v>0.25409804918673828</v>
      </c>
      <c r="BW46" s="168"/>
      <c r="BX46" s="166">
        <v>0.09</v>
      </c>
      <c r="BY46" s="167">
        <v>5.8500640570315537E-2</v>
      </c>
      <c r="BZ46" s="168"/>
      <c r="CA46" s="166">
        <v>0</v>
      </c>
      <c r="CB46" s="167">
        <v>0.25409804918673828</v>
      </c>
      <c r="CC46" s="168"/>
      <c r="CD46" s="166">
        <v>0.09</v>
      </c>
      <c r="CE46" s="167">
        <v>9.4653867234252662E-2</v>
      </c>
      <c r="CF46" s="168"/>
      <c r="CG46" s="166">
        <v>0.13793103448275856</v>
      </c>
      <c r="CH46" s="167">
        <v>0.17658753343156602</v>
      </c>
      <c r="CI46" s="168"/>
      <c r="CJ46" s="166">
        <v>7.8750000000000001E-2</v>
      </c>
      <c r="CK46" s="167">
        <v>0.14361452061445223</v>
      </c>
      <c r="CL46" s="168"/>
      <c r="CM46" s="166">
        <v>0.09</v>
      </c>
      <c r="CN46" s="167">
        <v>0.17658753343156602</v>
      </c>
      <c r="CO46" s="168"/>
      <c r="CP46" s="166">
        <v>7.8750000000000001E-2</v>
      </c>
      <c r="CQ46" s="167">
        <v>0.25409804918673828</v>
      </c>
      <c r="CR46" s="168"/>
      <c r="CS46" s="166">
        <v>0.09</v>
      </c>
      <c r="CT46" s="167">
        <v>0.22164778005096814</v>
      </c>
      <c r="CU46" s="168"/>
      <c r="CV46" s="166">
        <v>0.1</v>
      </c>
      <c r="CW46" s="167">
        <v>9.5622319830682867E-2</v>
      </c>
      <c r="CX46" s="168"/>
      <c r="CY46" s="166">
        <v>3.3333333333333335E-3</v>
      </c>
      <c r="CZ46" s="167">
        <v>0.18325014324136493</v>
      </c>
      <c r="DA46" s="166">
        <v>4.3630007153609679E-2</v>
      </c>
    </row>
    <row r="47" spans="3:110" outlineLevel="1">
      <c r="C47" s="165"/>
      <c r="E47" s="163" t="s">
        <v>681</v>
      </c>
      <c r="F47" s="164"/>
      <c r="G47" s="162" t="s">
        <v>681</v>
      </c>
      <c r="H47" s="163" t="s">
        <v>681</v>
      </c>
      <c r="I47" s="164"/>
      <c r="J47" s="162" t="s">
        <v>681</v>
      </c>
      <c r="K47" s="163" t="s">
        <v>681</v>
      </c>
      <c r="L47" s="164"/>
      <c r="M47" s="162" t="s">
        <v>681</v>
      </c>
      <c r="N47" s="163" t="s">
        <v>681</v>
      </c>
      <c r="O47" s="164"/>
      <c r="P47" s="162" t="s">
        <v>681</v>
      </c>
      <c r="Q47" s="163" t="s">
        <v>681</v>
      </c>
      <c r="R47" s="164"/>
      <c r="S47" s="162" t="s">
        <v>681</v>
      </c>
      <c r="T47" s="163" t="s">
        <v>681</v>
      </c>
      <c r="U47" s="164"/>
      <c r="V47" s="162" t="s">
        <v>681</v>
      </c>
      <c r="W47" s="163" t="s">
        <v>681</v>
      </c>
      <c r="X47" s="164"/>
      <c r="Y47" s="162" t="s">
        <v>681</v>
      </c>
      <c r="Z47" s="163" t="s">
        <v>681</v>
      </c>
      <c r="AA47" s="164"/>
      <c r="AB47" s="162" t="s">
        <v>681</v>
      </c>
      <c r="AC47" s="163" t="s">
        <v>681</v>
      </c>
      <c r="AD47" s="164"/>
      <c r="AE47" s="162" t="s">
        <v>681</v>
      </c>
      <c r="AF47" s="163" t="s">
        <v>681</v>
      </c>
      <c r="AG47" s="164"/>
      <c r="AH47" s="162" t="s">
        <v>681</v>
      </c>
      <c r="AI47" s="163" t="s">
        <v>681</v>
      </c>
      <c r="AJ47" s="164"/>
      <c r="AK47" s="162" t="s">
        <v>681</v>
      </c>
      <c r="AL47" s="163" t="s">
        <v>681</v>
      </c>
      <c r="AM47" s="164"/>
      <c r="AN47" s="162" t="s">
        <v>681</v>
      </c>
      <c r="AO47" s="163" t="s">
        <v>681</v>
      </c>
      <c r="AP47" s="164"/>
      <c r="AQ47" s="162" t="s">
        <v>681</v>
      </c>
      <c r="AR47" s="163" t="s">
        <v>681</v>
      </c>
      <c r="AS47" s="164"/>
      <c r="AT47" s="162" t="s">
        <v>681</v>
      </c>
      <c r="AU47" s="163" t="s">
        <v>681</v>
      </c>
      <c r="AV47" s="164"/>
      <c r="AW47" s="162" t="s">
        <v>681</v>
      </c>
      <c r="AX47" s="163" t="s">
        <v>681</v>
      </c>
      <c r="AY47" s="164"/>
      <c r="AZ47" s="162" t="s">
        <v>681</v>
      </c>
      <c r="BA47" s="163" t="s">
        <v>681</v>
      </c>
      <c r="BB47" s="164"/>
      <c r="BC47" s="162" t="s">
        <v>681</v>
      </c>
      <c r="BD47" s="163" t="s">
        <v>681</v>
      </c>
      <c r="BE47" s="164"/>
      <c r="BF47" s="162" t="s">
        <v>681</v>
      </c>
      <c r="BG47" s="163" t="s">
        <v>681</v>
      </c>
      <c r="BH47" s="164"/>
      <c r="BI47" s="162" t="s">
        <v>681</v>
      </c>
      <c r="BJ47" s="163" t="s">
        <v>681</v>
      </c>
      <c r="BK47" s="164"/>
      <c r="BL47" s="162" t="s">
        <v>681</v>
      </c>
      <c r="BM47" s="163" t="s">
        <v>681</v>
      </c>
      <c r="BN47" s="164"/>
      <c r="BO47" s="162" t="s">
        <v>681</v>
      </c>
      <c r="BP47" s="163" t="s">
        <v>681</v>
      </c>
      <c r="BQ47" s="164"/>
      <c r="BR47" s="162" t="s">
        <v>681</v>
      </c>
      <c r="BS47" s="163" t="s">
        <v>681</v>
      </c>
      <c r="BT47" s="164"/>
      <c r="BU47" s="162" t="s">
        <v>681</v>
      </c>
      <c r="BV47" s="163" t="s">
        <v>681</v>
      </c>
      <c r="BW47" s="164"/>
      <c r="BX47" s="162" t="s">
        <v>681</v>
      </c>
      <c r="BY47" s="163" t="s">
        <v>681</v>
      </c>
      <c r="BZ47" s="164"/>
      <c r="CA47" s="162" t="s">
        <v>681</v>
      </c>
      <c r="CB47" s="163" t="s">
        <v>681</v>
      </c>
      <c r="CC47" s="164"/>
      <c r="CD47" s="162" t="s">
        <v>681</v>
      </c>
      <c r="CE47" s="163" t="s">
        <v>681</v>
      </c>
      <c r="CF47" s="164"/>
      <c r="CG47" s="162" t="s">
        <v>681</v>
      </c>
      <c r="CH47" s="163" t="s">
        <v>681</v>
      </c>
      <c r="CI47" s="164"/>
      <c r="CJ47" s="162" t="s">
        <v>681</v>
      </c>
      <c r="CK47" s="163" t="s">
        <v>681</v>
      </c>
      <c r="CL47" s="164"/>
      <c r="CM47" s="162" t="s">
        <v>681</v>
      </c>
      <c r="CN47" s="163" t="s">
        <v>681</v>
      </c>
      <c r="CO47" s="164"/>
      <c r="CP47" s="162" t="s">
        <v>681</v>
      </c>
      <c r="CQ47" s="163" t="s">
        <v>681</v>
      </c>
      <c r="CR47" s="164"/>
      <c r="CS47" s="162" t="s">
        <v>681</v>
      </c>
      <c r="CT47" s="163" t="s">
        <v>681</v>
      </c>
      <c r="CU47" s="164"/>
      <c r="CV47" s="162" t="s">
        <v>681</v>
      </c>
      <c r="CW47" s="163" t="s">
        <v>681</v>
      </c>
      <c r="CX47" s="164"/>
      <c r="CY47" s="162" t="s">
        <v>681</v>
      </c>
      <c r="CZ47" s="163"/>
      <c r="DA47" s="162"/>
    </row>
    <row r="48" spans="3:110">
      <c r="C48" s="183" t="str">
        <f>[3]OVERVIEW!$B$178</f>
        <v>Retail</v>
      </c>
      <c r="D48" s="138" t="s">
        <v>680</v>
      </c>
      <c r="E48" s="181">
        <v>0.97152511697880084</v>
      </c>
      <c r="F48" s="182">
        <v>50.697896749521988</v>
      </c>
      <c r="G48" s="180" t="s">
        <v>681</v>
      </c>
      <c r="H48" s="181">
        <v>0.98922519691670974</v>
      </c>
      <c r="I48" s="182">
        <v>44.69407265226279</v>
      </c>
      <c r="J48" s="180" t="s">
        <v>681</v>
      </c>
      <c r="K48" s="181">
        <v>0.94629957660532704</v>
      </c>
      <c r="L48" s="182">
        <v>53.112846706149476</v>
      </c>
      <c r="M48" s="180" t="s">
        <v>681</v>
      </c>
      <c r="N48" s="181">
        <v>0.99134920650925884</v>
      </c>
      <c r="O48" s="182">
        <v>53.920614943048527</v>
      </c>
      <c r="P48" s="180" t="s">
        <v>681</v>
      </c>
      <c r="Q48" s="181">
        <v>0.92975292832533585</v>
      </c>
      <c r="R48" s="182">
        <v>38.798423357110316</v>
      </c>
      <c r="S48" s="180" t="s">
        <v>681</v>
      </c>
      <c r="T48" s="181">
        <v>0.93775771397949315</v>
      </c>
      <c r="U48" s="182">
        <v>48.516431143072076</v>
      </c>
      <c r="V48" s="180" t="s">
        <v>681</v>
      </c>
      <c r="W48" s="181">
        <v>0.99134920650925884</v>
      </c>
      <c r="X48" s="182">
        <v>47.812654692176451</v>
      </c>
      <c r="Y48" s="180" t="s">
        <v>681</v>
      </c>
      <c r="Z48" s="181">
        <v>0.99582287204715869</v>
      </c>
      <c r="AA48" s="182">
        <v>82.213419500091447</v>
      </c>
      <c r="AB48" s="180" t="s">
        <v>681</v>
      </c>
      <c r="AC48" s="181">
        <v>0.97404870625513718</v>
      </c>
      <c r="AD48" s="182">
        <v>55.915647292822079</v>
      </c>
      <c r="AE48" s="180" t="s">
        <v>681</v>
      </c>
      <c r="AF48" s="181">
        <v>0.91148671685589799</v>
      </c>
      <c r="AG48" s="182">
        <v>20.7</v>
      </c>
      <c r="AH48" s="180" t="s">
        <v>681</v>
      </c>
      <c r="AI48" s="181">
        <v>0.94101738053511086</v>
      </c>
      <c r="AJ48" s="182">
        <v>45.477154593280503</v>
      </c>
      <c r="AK48" s="180" t="s">
        <v>681</v>
      </c>
      <c r="AL48" s="181">
        <v>0.94046755739873944</v>
      </c>
      <c r="AM48" s="182">
        <v>20.65</v>
      </c>
      <c r="AN48" s="180" t="s">
        <v>681</v>
      </c>
      <c r="AO48" s="181">
        <v>0.99701323208938963</v>
      </c>
      <c r="AP48" s="182">
        <v>71.818181818181813</v>
      </c>
      <c r="AQ48" s="180" t="s">
        <v>681</v>
      </c>
      <c r="AR48" s="181">
        <v>0.96364994880842758</v>
      </c>
      <c r="AS48" s="182">
        <v>315.82100678014564</v>
      </c>
      <c r="AT48" s="180" t="s">
        <v>681</v>
      </c>
      <c r="AU48" s="181">
        <v>0.99313276207102386</v>
      </c>
      <c r="AV48" s="182">
        <v>308.45292686629477</v>
      </c>
      <c r="AW48" s="180" t="s">
        <v>681</v>
      </c>
      <c r="AX48" s="181">
        <v>0.9965308752446751</v>
      </c>
      <c r="AY48" s="182">
        <v>348.14062576506063</v>
      </c>
      <c r="AZ48" s="180" t="s">
        <v>681</v>
      </c>
      <c r="BA48" s="181">
        <v>0.9965308752446751</v>
      </c>
      <c r="BB48" s="182">
        <v>236.55983550503868</v>
      </c>
      <c r="BC48" s="180" t="s">
        <v>681</v>
      </c>
      <c r="BD48" s="181">
        <v>0.9710427601340863</v>
      </c>
      <c r="BE48" s="182">
        <v>396.60044714255076</v>
      </c>
      <c r="BF48" s="180" t="s">
        <v>681</v>
      </c>
      <c r="BG48" s="181">
        <v>0.99228285605957689</v>
      </c>
      <c r="BH48" s="182">
        <v>896.19875881840198</v>
      </c>
      <c r="BI48" s="180" t="s">
        <v>681</v>
      </c>
      <c r="BJ48" s="181">
        <v>0.98453993604967294</v>
      </c>
      <c r="BK48" s="182">
        <v>605.13592647759231</v>
      </c>
      <c r="BL48" s="180" t="s">
        <v>681</v>
      </c>
      <c r="BM48" s="181">
        <v>0.99165497070950959</v>
      </c>
      <c r="BN48" s="182">
        <v>66.921606185847139</v>
      </c>
      <c r="BO48" s="180" t="s">
        <v>681</v>
      </c>
      <c r="BP48" s="181">
        <v>0.98245092914179688</v>
      </c>
      <c r="BQ48" s="182">
        <v>158.55157979201607</v>
      </c>
      <c r="BR48" s="180" t="s">
        <v>681</v>
      </c>
      <c r="BS48" s="181">
        <v>0.98811495472192779</v>
      </c>
      <c r="BT48" s="182">
        <v>133.76755240697358</v>
      </c>
      <c r="BU48" s="180" t="s">
        <v>681</v>
      </c>
      <c r="BV48" s="181">
        <v>0.98386693553682969</v>
      </c>
      <c r="BW48" s="182">
        <v>158.55157979201607</v>
      </c>
      <c r="BX48" s="180" t="s">
        <v>681</v>
      </c>
      <c r="BY48" s="181">
        <v>0.99625699149336588</v>
      </c>
      <c r="BZ48" s="182">
        <v>69.603242601416298</v>
      </c>
      <c r="CA48" s="180" t="s">
        <v>681</v>
      </c>
      <c r="CB48" s="181">
        <v>0.98386693553682969</v>
      </c>
      <c r="CC48" s="182">
        <v>158.55157979201607</v>
      </c>
      <c r="CD48" s="180" t="s">
        <v>681</v>
      </c>
      <c r="CE48" s="181">
        <v>0.98528294193186239</v>
      </c>
      <c r="CF48" s="182">
        <v>141.69195826041539</v>
      </c>
      <c r="CG48" s="180" t="s">
        <v>681</v>
      </c>
      <c r="CH48" s="181">
        <v>0.98953096111696048</v>
      </c>
      <c r="CI48" s="182">
        <v>127.18292018693435</v>
      </c>
      <c r="CJ48" s="180" t="s">
        <v>681</v>
      </c>
      <c r="CK48" s="181">
        <v>0.98599094512937868</v>
      </c>
      <c r="CL48" s="182">
        <v>282.02093827002136</v>
      </c>
      <c r="CM48" s="180" t="s">
        <v>681</v>
      </c>
      <c r="CN48" s="181">
        <v>0.98811495472192779</v>
      </c>
      <c r="CO48" s="182">
        <v>158.87928007239498</v>
      </c>
      <c r="CP48" s="180" t="s">
        <v>681</v>
      </c>
      <c r="CQ48" s="181">
        <v>0.98245092914179688</v>
      </c>
      <c r="CR48" s="182">
        <v>158.55157979201607</v>
      </c>
      <c r="CS48" s="180" t="s">
        <v>681</v>
      </c>
      <c r="CT48" s="181">
        <v>0.96758286199395349</v>
      </c>
      <c r="CU48" s="182">
        <v>116.63552662952226</v>
      </c>
      <c r="CV48" s="180" t="s">
        <v>681</v>
      </c>
      <c r="CW48" s="181">
        <v>0.99591727247349426</v>
      </c>
      <c r="CX48" s="182">
        <v>380.16118697601917</v>
      </c>
      <c r="CY48" s="180" t="s">
        <v>681</v>
      </c>
      <c r="CZ48" s="181">
        <v>0.97080093753857177</v>
      </c>
      <c r="DA48" s="180">
        <v>0</v>
      </c>
    </row>
    <row r="49" spans="3:115">
      <c r="C49" s="194"/>
      <c r="D49" s="160" t="s">
        <v>682</v>
      </c>
      <c r="E49" s="192">
        <v>1.5707615155776083E-3</v>
      </c>
      <c r="F49" s="193">
        <v>48.458872918312821</v>
      </c>
      <c r="G49" s="191">
        <v>0</v>
      </c>
      <c r="H49" s="192">
        <v>1.5707615155776083E-3</v>
      </c>
      <c r="I49" s="193">
        <v>48.458872918312821</v>
      </c>
      <c r="J49" s="191">
        <v>0</v>
      </c>
      <c r="K49" s="192">
        <v>1.5707615155776083E-3</v>
      </c>
      <c r="L49" s="193">
        <v>42.490277364919585</v>
      </c>
      <c r="M49" s="191">
        <v>0</v>
      </c>
      <c r="N49" s="192">
        <v>1.5707615155776083E-3</v>
      </c>
      <c r="O49" s="193">
        <v>39.543114653061693</v>
      </c>
      <c r="P49" s="191">
        <v>0</v>
      </c>
      <c r="Q49" s="192">
        <v>1.5707615155776083E-3</v>
      </c>
      <c r="R49" s="193">
        <v>38.798423357110316</v>
      </c>
      <c r="S49" s="191">
        <v>0</v>
      </c>
      <c r="T49" s="192">
        <v>2.3423636635806441E-3</v>
      </c>
      <c r="U49" s="193">
        <v>41.204897155519689</v>
      </c>
      <c r="V49" s="191">
        <v>0</v>
      </c>
      <c r="W49" s="192">
        <v>1.5707615155776083E-3</v>
      </c>
      <c r="X49" s="193">
        <v>36.625756330721408</v>
      </c>
      <c r="Y49" s="191">
        <v>0</v>
      </c>
      <c r="Z49" s="192">
        <v>6.3711196525950437E-4</v>
      </c>
      <c r="AA49" s="193">
        <v>82.213419500091447</v>
      </c>
      <c r="AB49" s="191">
        <v>0</v>
      </c>
      <c r="AC49" s="192">
        <v>1.171181831790322E-3</v>
      </c>
      <c r="AD49" s="193">
        <v>55.915647292822079</v>
      </c>
      <c r="AE49" s="191">
        <v>0</v>
      </c>
      <c r="AF49" s="192">
        <v>1.5707615155776083E-3</v>
      </c>
      <c r="AG49" s="193">
        <v>20.7</v>
      </c>
      <c r="AH49" s="191">
        <v>0</v>
      </c>
      <c r="AI49" s="192">
        <v>2.3423636635806441E-3</v>
      </c>
      <c r="AJ49" s="193">
        <v>45.477154593280503</v>
      </c>
      <c r="AK49" s="191">
        <v>0</v>
      </c>
      <c r="AL49" s="192">
        <v>1.5707615155776083E-3</v>
      </c>
      <c r="AM49" s="193">
        <v>20.65</v>
      </c>
      <c r="AN49" s="191">
        <v>0</v>
      </c>
      <c r="AO49" s="192">
        <v>1.5707615155776083E-3</v>
      </c>
      <c r="AP49" s="193">
        <v>71.818181818181813</v>
      </c>
      <c r="AQ49" s="191">
        <v>0</v>
      </c>
      <c r="AR49" s="192">
        <v>1.4078911915724169E-3</v>
      </c>
      <c r="AS49" s="193">
        <v>315.82100678014564</v>
      </c>
      <c r="AT49" s="191">
        <v>0</v>
      </c>
      <c r="AU49" s="192">
        <v>6.3711196525950437E-4</v>
      </c>
      <c r="AV49" s="193">
        <v>308.45292686629477</v>
      </c>
      <c r="AW49" s="191">
        <v>0</v>
      </c>
      <c r="AX49" s="192">
        <v>6.3711196525950437E-4</v>
      </c>
      <c r="AY49" s="193">
        <v>348.14062576506063</v>
      </c>
      <c r="AZ49" s="191">
        <v>0</v>
      </c>
      <c r="BA49" s="192">
        <v>6.3711196525950437E-4</v>
      </c>
      <c r="BB49" s="193">
        <v>236.55983550503868</v>
      </c>
      <c r="BC49" s="191">
        <v>0</v>
      </c>
      <c r="BD49" s="192">
        <v>6.3711196525950437E-4</v>
      </c>
      <c r="BE49" s="193">
        <v>396.60044714255076</v>
      </c>
      <c r="BF49" s="191">
        <v>0</v>
      </c>
      <c r="BG49" s="192">
        <v>6.3711196525950437E-4</v>
      </c>
      <c r="BH49" s="193">
        <v>896.19875881840198</v>
      </c>
      <c r="BI49" s="191">
        <v>0</v>
      </c>
      <c r="BJ49" s="192">
        <v>1.2999999999999999E-3</v>
      </c>
      <c r="BK49" s="193">
        <v>605.13592647759231</v>
      </c>
      <c r="BL49" s="191">
        <v>0</v>
      </c>
      <c r="BM49" s="192">
        <v>5.5699411781052598E-4</v>
      </c>
      <c r="BN49" s="193">
        <v>66.921606185847139</v>
      </c>
      <c r="BO49" s="191">
        <v>0</v>
      </c>
      <c r="BP49" s="192">
        <v>5.5699411781052598E-4</v>
      </c>
      <c r="BQ49" s="193">
        <v>158.55157979201607</v>
      </c>
      <c r="BR49" s="191">
        <v>0</v>
      </c>
      <c r="BS49" s="192">
        <v>5.5699411781052598E-4</v>
      </c>
      <c r="BT49" s="193">
        <v>133.76755240697358</v>
      </c>
      <c r="BU49" s="191">
        <v>0</v>
      </c>
      <c r="BV49" s="192">
        <v>5.5699411781052598E-4</v>
      </c>
      <c r="BW49" s="193">
        <v>158.55157979201607</v>
      </c>
      <c r="BX49" s="191">
        <v>0</v>
      </c>
      <c r="BY49" s="192">
        <v>5.5699411781052598E-4</v>
      </c>
      <c r="BZ49" s="193">
        <v>69.603242601416298</v>
      </c>
      <c r="CA49" s="191">
        <v>0</v>
      </c>
      <c r="CB49" s="192">
        <v>5.5699411781052598E-4</v>
      </c>
      <c r="CC49" s="193">
        <v>158.55157979201607</v>
      </c>
      <c r="CD49" s="191">
        <v>0</v>
      </c>
      <c r="CE49" s="192">
        <v>5.5699411781052598E-4</v>
      </c>
      <c r="CF49" s="193">
        <v>122.17571860477165</v>
      </c>
      <c r="CG49" s="191">
        <v>0</v>
      </c>
      <c r="CH49" s="192">
        <v>5.5699411781052598E-4</v>
      </c>
      <c r="CI49" s="193">
        <v>158.87928007239498</v>
      </c>
      <c r="CJ49" s="191">
        <v>0</v>
      </c>
      <c r="CK49" s="192">
        <v>5.5699411781052598E-4</v>
      </c>
      <c r="CL49" s="193">
        <v>256.63905382571943</v>
      </c>
      <c r="CM49" s="191">
        <v>0</v>
      </c>
      <c r="CN49" s="192">
        <v>5.5699411781052598E-4</v>
      </c>
      <c r="CO49" s="193">
        <v>146.36753676669389</v>
      </c>
      <c r="CP49" s="191">
        <v>0</v>
      </c>
      <c r="CQ49" s="192">
        <v>5.5699411781052598E-4</v>
      </c>
      <c r="CR49" s="193">
        <v>144.28193761073462</v>
      </c>
      <c r="CS49" s="191">
        <v>0</v>
      </c>
      <c r="CT49" s="192">
        <v>5.5699411781052598E-4</v>
      </c>
      <c r="CU49" s="193">
        <v>104.97197396657003</v>
      </c>
      <c r="CV49" s="191">
        <v>0</v>
      </c>
      <c r="CW49" s="192">
        <v>6.3711196525950437E-4</v>
      </c>
      <c r="CX49" s="193">
        <v>380.16118697601917</v>
      </c>
      <c r="CY49" s="191">
        <v>0</v>
      </c>
      <c r="CZ49" s="192">
        <v>1.0265008755105324E-3</v>
      </c>
      <c r="DA49" s="191">
        <v>0</v>
      </c>
    </row>
    <row r="50" spans="3:115" outlineLevel="1">
      <c r="C50" s="179" t="str">
        <f>C40</f>
        <v>food losses:</v>
      </c>
      <c r="D50" s="77" t="s">
        <v>684</v>
      </c>
      <c r="E50" s="175">
        <v>0</v>
      </c>
      <c r="F50" s="176">
        <v>48.458872918312821</v>
      </c>
      <c r="G50" s="174">
        <v>0</v>
      </c>
      <c r="H50" s="175">
        <v>0</v>
      </c>
      <c r="I50" s="176">
        <v>48.458872918312821</v>
      </c>
      <c r="J50" s="174">
        <v>0</v>
      </c>
      <c r="K50" s="175">
        <v>0</v>
      </c>
      <c r="L50" s="176">
        <v>42.490277364919585</v>
      </c>
      <c r="M50" s="174">
        <v>0</v>
      </c>
      <c r="N50" s="175">
        <v>0</v>
      </c>
      <c r="O50" s="176">
        <v>39.543114653061693</v>
      </c>
      <c r="P50" s="174">
        <v>0</v>
      </c>
      <c r="Q50" s="175">
        <v>0</v>
      </c>
      <c r="R50" s="176">
        <v>38.798423357110316</v>
      </c>
      <c r="S50" s="174">
        <v>0</v>
      </c>
      <c r="T50" s="175">
        <v>0</v>
      </c>
      <c r="U50" s="176">
        <v>41.204897155519689</v>
      </c>
      <c r="V50" s="174">
        <v>0</v>
      </c>
      <c r="W50" s="175">
        <v>0</v>
      </c>
      <c r="X50" s="176">
        <v>36.625756330721408</v>
      </c>
      <c r="Y50" s="174">
        <v>0</v>
      </c>
      <c r="Z50" s="175">
        <v>0</v>
      </c>
      <c r="AA50" s="176">
        <v>37.404809706710566</v>
      </c>
      <c r="AB50" s="174">
        <v>0</v>
      </c>
      <c r="AC50" s="175">
        <v>0</v>
      </c>
      <c r="AD50" s="176">
        <v>55.915647292822079</v>
      </c>
      <c r="AE50" s="174">
        <v>0</v>
      </c>
      <c r="AF50" s="175">
        <v>0</v>
      </c>
      <c r="AG50" s="176">
        <v>18.803796985166329</v>
      </c>
      <c r="AH50" s="174">
        <v>0</v>
      </c>
      <c r="AI50" s="175">
        <v>0</v>
      </c>
      <c r="AJ50" s="176">
        <v>45.477154593280503</v>
      </c>
      <c r="AK50" s="174">
        <v>0</v>
      </c>
      <c r="AL50" s="175">
        <v>0</v>
      </c>
      <c r="AM50" s="176">
        <v>18.803796985166329</v>
      </c>
      <c r="AN50" s="174">
        <v>0</v>
      </c>
      <c r="AO50" s="175">
        <v>0</v>
      </c>
      <c r="AP50" s="176">
        <v>47.571428571428569</v>
      </c>
      <c r="AQ50" s="174">
        <v>0</v>
      </c>
      <c r="AR50" s="175">
        <v>0</v>
      </c>
      <c r="AS50" s="176">
        <v>285.39961241556045</v>
      </c>
      <c r="AT50" s="174">
        <v>0</v>
      </c>
      <c r="AU50" s="175">
        <v>0</v>
      </c>
      <c r="AV50" s="176">
        <v>263.98276432759872</v>
      </c>
      <c r="AW50" s="174">
        <v>0</v>
      </c>
      <c r="AX50" s="175">
        <v>0</v>
      </c>
      <c r="AY50" s="176">
        <v>348.14062576506063</v>
      </c>
      <c r="AZ50" s="174">
        <v>0</v>
      </c>
      <c r="BA50" s="175">
        <v>0</v>
      </c>
      <c r="BB50" s="176">
        <v>236.55983550503868</v>
      </c>
      <c r="BC50" s="174">
        <v>0</v>
      </c>
      <c r="BD50" s="175">
        <v>0</v>
      </c>
      <c r="BE50" s="176">
        <v>76.641550669216073</v>
      </c>
      <c r="BF50" s="174">
        <v>0</v>
      </c>
      <c r="BG50" s="175">
        <v>0</v>
      </c>
      <c r="BH50" s="176">
        <v>635</v>
      </c>
      <c r="BI50" s="174">
        <v>0</v>
      </c>
      <c r="BJ50" s="175">
        <v>0</v>
      </c>
      <c r="BK50" s="176">
        <v>302.56796323879615</v>
      </c>
      <c r="BL50" s="174">
        <v>0</v>
      </c>
      <c r="BM50" s="175">
        <v>0</v>
      </c>
      <c r="BN50" s="176">
        <v>66.921606185847139</v>
      </c>
      <c r="BO50" s="174">
        <v>0</v>
      </c>
      <c r="BP50" s="175">
        <v>0</v>
      </c>
      <c r="BQ50" s="176">
        <v>72.8</v>
      </c>
      <c r="BR50" s="174">
        <v>0</v>
      </c>
      <c r="BS50" s="175">
        <v>0</v>
      </c>
      <c r="BT50" s="176">
        <v>66.921606103675003</v>
      </c>
      <c r="BU50" s="174">
        <v>0</v>
      </c>
      <c r="BV50" s="175">
        <v>1.5576070345359823E-2</v>
      </c>
      <c r="BW50" s="176">
        <v>158.55157979201607</v>
      </c>
      <c r="BX50" s="174">
        <v>0</v>
      </c>
      <c r="BY50" s="175">
        <v>0</v>
      </c>
      <c r="BZ50" s="176">
        <v>66.921606054785229</v>
      </c>
      <c r="CA50" s="174">
        <v>0</v>
      </c>
      <c r="CB50" s="175">
        <v>1.5576070345359823E-2</v>
      </c>
      <c r="CC50" s="176">
        <v>158.55157979201607</v>
      </c>
      <c r="CD50" s="174">
        <v>0</v>
      </c>
      <c r="CE50" s="175">
        <v>0</v>
      </c>
      <c r="CF50" s="176">
        <v>122.17571860477165</v>
      </c>
      <c r="CG50" s="174">
        <v>0</v>
      </c>
      <c r="CH50" s="175">
        <v>9.9120447652289792E-3</v>
      </c>
      <c r="CI50" s="176">
        <v>158.87928007239498</v>
      </c>
      <c r="CJ50" s="174">
        <v>0</v>
      </c>
      <c r="CK50" s="175">
        <v>0</v>
      </c>
      <c r="CL50" s="176">
        <v>192</v>
      </c>
      <c r="CM50" s="174">
        <v>0</v>
      </c>
      <c r="CN50" s="175">
        <v>0</v>
      </c>
      <c r="CO50" s="176">
        <v>114.1</v>
      </c>
      <c r="CP50" s="174">
        <v>0</v>
      </c>
      <c r="CQ50" s="175">
        <v>1.6992076740392537E-2</v>
      </c>
      <c r="CR50" s="176">
        <v>144.28193761073462</v>
      </c>
      <c r="CS50" s="174">
        <v>0</v>
      </c>
      <c r="CT50" s="175">
        <v>3.1860143888235999E-2</v>
      </c>
      <c r="CU50" s="176">
        <v>104.97197396657003</v>
      </c>
      <c r="CV50" s="174">
        <v>0</v>
      </c>
      <c r="CW50" s="175">
        <v>0</v>
      </c>
      <c r="CX50" s="176">
        <v>380.16118697601917</v>
      </c>
      <c r="CY50" s="174">
        <v>0</v>
      </c>
      <c r="CZ50" s="175">
        <v>6.8467714967419954E-4</v>
      </c>
      <c r="DA50" s="174">
        <v>0</v>
      </c>
    </row>
    <row r="51" spans="3:115" outlineLevel="1">
      <c r="C51" s="165"/>
      <c r="D51" s="77" t="s">
        <v>693</v>
      </c>
      <c r="E51" s="175">
        <v>1.345206075281076E-2</v>
      </c>
      <c r="F51" s="176">
        <v>48.458872918312821</v>
      </c>
      <c r="G51" s="174">
        <v>0</v>
      </c>
      <c r="H51" s="175">
        <v>0</v>
      </c>
      <c r="I51" s="176">
        <v>48.458872918312821</v>
      </c>
      <c r="J51" s="174">
        <v>0</v>
      </c>
      <c r="K51" s="175">
        <v>1.9824089530457962E-2</v>
      </c>
      <c r="L51" s="176">
        <v>53.112846706149476</v>
      </c>
      <c r="M51" s="174">
        <v>0</v>
      </c>
      <c r="N51" s="175">
        <v>0</v>
      </c>
      <c r="O51" s="176">
        <v>39.543114653061693</v>
      </c>
      <c r="P51" s="174">
        <v>0</v>
      </c>
      <c r="Q51" s="175">
        <v>0</v>
      </c>
      <c r="R51" s="176">
        <v>38.798423357110316</v>
      </c>
      <c r="S51" s="174">
        <v>0</v>
      </c>
      <c r="T51" s="175">
        <v>3.0598412280841134E-2</v>
      </c>
      <c r="U51" s="176">
        <v>48.516431143072076</v>
      </c>
      <c r="V51" s="174">
        <v>0</v>
      </c>
      <c r="W51" s="175">
        <v>0</v>
      </c>
      <c r="X51" s="176">
        <v>36.625756330721408</v>
      </c>
      <c r="Y51" s="174">
        <v>0</v>
      </c>
      <c r="Z51" s="175">
        <v>0</v>
      </c>
      <c r="AA51" s="176">
        <v>37.404809706710566</v>
      </c>
      <c r="AB51" s="174">
        <v>0</v>
      </c>
      <c r="AC51" s="175">
        <v>0</v>
      </c>
      <c r="AD51" s="176">
        <v>55.915647292822079</v>
      </c>
      <c r="AE51" s="174">
        <v>0</v>
      </c>
      <c r="AF51" s="175">
        <v>0</v>
      </c>
      <c r="AG51" s="176">
        <v>18.803796985166329</v>
      </c>
      <c r="AH51" s="174">
        <v>0</v>
      </c>
      <c r="AI51" s="175">
        <v>0</v>
      </c>
      <c r="AJ51" s="176">
        <v>45.477154593280503</v>
      </c>
      <c r="AK51" s="174">
        <v>0</v>
      </c>
      <c r="AL51" s="175">
        <v>0</v>
      </c>
      <c r="AM51" s="176">
        <v>18.803796985166329</v>
      </c>
      <c r="AN51" s="174">
        <v>0</v>
      </c>
      <c r="AO51" s="175">
        <v>0</v>
      </c>
      <c r="AP51" s="176">
        <v>47.571428571428569</v>
      </c>
      <c r="AQ51" s="174">
        <v>0</v>
      </c>
      <c r="AR51" s="175">
        <v>0</v>
      </c>
      <c r="AS51" s="176">
        <v>285.39961241556045</v>
      </c>
      <c r="AT51" s="174">
        <v>0</v>
      </c>
      <c r="AU51" s="175">
        <v>0</v>
      </c>
      <c r="AV51" s="176">
        <v>263.98276432759872</v>
      </c>
      <c r="AW51" s="174">
        <v>0</v>
      </c>
      <c r="AX51" s="175">
        <v>0</v>
      </c>
      <c r="AY51" s="176">
        <v>348.14062576506063</v>
      </c>
      <c r="AZ51" s="174">
        <v>0</v>
      </c>
      <c r="BA51" s="175">
        <v>0</v>
      </c>
      <c r="BB51" s="176">
        <v>236.55983550503868</v>
      </c>
      <c r="BC51" s="174">
        <v>0</v>
      </c>
      <c r="BD51" s="175">
        <v>0</v>
      </c>
      <c r="BE51" s="176">
        <v>76.641550669216073</v>
      </c>
      <c r="BF51" s="174">
        <v>0</v>
      </c>
      <c r="BG51" s="175">
        <v>0</v>
      </c>
      <c r="BH51" s="176">
        <v>635</v>
      </c>
      <c r="BI51" s="174">
        <v>0</v>
      </c>
      <c r="BJ51" s="175">
        <v>0</v>
      </c>
      <c r="BK51" s="176">
        <v>302.56796323879615</v>
      </c>
      <c r="BL51" s="174">
        <v>0</v>
      </c>
      <c r="BM51" s="175">
        <v>0</v>
      </c>
      <c r="BN51" s="176">
        <v>66.921606185847139</v>
      </c>
      <c r="BO51" s="174">
        <v>0</v>
      </c>
      <c r="BP51" s="175">
        <v>0</v>
      </c>
      <c r="BQ51" s="176">
        <v>72.8</v>
      </c>
      <c r="BR51" s="174">
        <v>0</v>
      </c>
      <c r="BS51" s="175">
        <v>0</v>
      </c>
      <c r="BT51" s="176">
        <v>66.921606103675003</v>
      </c>
      <c r="BU51" s="174">
        <v>0</v>
      </c>
      <c r="BV51" s="175">
        <v>0</v>
      </c>
      <c r="BW51" s="176">
        <v>72.8</v>
      </c>
      <c r="BX51" s="174">
        <v>0</v>
      </c>
      <c r="BY51" s="175">
        <v>0</v>
      </c>
      <c r="BZ51" s="176">
        <v>66.921606054785229</v>
      </c>
      <c r="CA51" s="174">
        <v>0</v>
      </c>
      <c r="CB51" s="175">
        <v>0</v>
      </c>
      <c r="CC51" s="176">
        <v>72.8</v>
      </c>
      <c r="CD51" s="174">
        <v>0</v>
      </c>
      <c r="CE51" s="175">
        <v>0</v>
      </c>
      <c r="CF51" s="176">
        <v>122.17571860477165</v>
      </c>
      <c r="CG51" s="174">
        <v>0</v>
      </c>
      <c r="CH51" s="175">
        <v>0</v>
      </c>
      <c r="CI51" s="176">
        <v>91.337090567862987</v>
      </c>
      <c r="CJ51" s="174">
        <v>0</v>
      </c>
      <c r="CK51" s="175">
        <v>0</v>
      </c>
      <c r="CL51" s="176">
        <v>192</v>
      </c>
      <c r="CM51" s="174">
        <v>0</v>
      </c>
      <c r="CN51" s="175">
        <v>0</v>
      </c>
      <c r="CO51" s="176">
        <v>114.1</v>
      </c>
      <c r="CP51" s="174">
        <v>0</v>
      </c>
      <c r="CQ51" s="175">
        <v>0</v>
      </c>
      <c r="CR51" s="176">
        <v>72.8</v>
      </c>
      <c r="CS51" s="174">
        <v>0</v>
      </c>
      <c r="CT51" s="175">
        <v>0</v>
      </c>
      <c r="CU51" s="176">
        <v>89.5</v>
      </c>
      <c r="CV51" s="174">
        <v>0</v>
      </c>
      <c r="CW51" s="175">
        <v>0</v>
      </c>
      <c r="CX51" s="176">
        <v>380.16118697601917</v>
      </c>
      <c r="CY51" s="174">
        <v>0</v>
      </c>
      <c r="CZ51" s="175">
        <v>2.732543001399725E-3</v>
      </c>
      <c r="DA51" s="174">
        <v>0</v>
      </c>
    </row>
    <row r="52" spans="3:115" outlineLevel="1">
      <c r="C52" s="165"/>
      <c r="D52" s="77" t="s">
        <v>686</v>
      </c>
      <c r="E52" s="175">
        <v>0</v>
      </c>
      <c r="F52" s="176">
        <v>48.458872918312821</v>
      </c>
      <c r="G52" s="174">
        <v>0</v>
      </c>
      <c r="H52" s="175">
        <v>0</v>
      </c>
      <c r="I52" s="176">
        <v>48.458872918312821</v>
      </c>
      <c r="J52" s="174">
        <v>0</v>
      </c>
      <c r="K52" s="175">
        <v>1.9824089530457962E-2</v>
      </c>
      <c r="L52" s="176">
        <v>53.112846706149476</v>
      </c>
      <c r="M52" s="174">
        <v>0</v>
      </c>
      <c r="N52" s="175">
        <v>0</v>
      </c>
      <c r="O52" s="176">
        <v>39.543114653061693</v>
      </c>
      <c r="P52" s="174">
        <v>0</v>
      </c>
      <c r="Q52" s="175">
        <v>6.8676310159086498E-2</v>
      </c>
      <c r="R52" s="176">
        <v>38.798423357110316</v>
      </c>
      <c r="S52" s="174">
        <v>0</v>
      </c>
      <c r="T52" s="175">
        <v>2.023384011733333E-2</v>
      </c>
      <c r="U52" s="176">
        <v>48.516431143072076</v>
      </c>
      <c r="V52" s="174">
        <v>9.0676699587517191E-3</v>
      </c>
      <c r="W52" s="175">
        <v>0</v>
      </c>
      <c r="X52" s="176">
        <v>36.625756330721408</v>
      </c>
      <c r="Y52" s="174">
        <v>0</v>
      </c>
      <c r="Z52" s="175">
        <v>3.5400159875817782E-3</v>
      </c>
      <c r="AA52" s="176">
        <v>82.213419500091447</v>
      </c>
      <c r="AB52" s="174">
        <v>0</v>
      </c>
      <c r="AC52" s="175">
        <v>2.2000621913072452E-2</v>
      </c>
      <c r="AD52" s="176">
        <v>55.915647292822079</v>
      </c>
      <c r="AE52" s="174">
        <v>0</v>
      </c>
      <c r="AF52" s="175">
        <v>7.7313949168786034E-2</v>
      </c>
      <c r="AG52" s="176">
        <v>20.7</v>
      </c>
      <c r="AH52" s="174">
        <v>9.6285724597383847E-3</v>
      </c>
      <c r="AI52" s="175">
        <v>5.6640255801308451E-2</v>
      </c>
      <c r="AJ52" s="176">
        <v>45.477154593280503</v>
      </c>
      <c r="AK52" s="174">
        <v>0</v>
      </c>
      <c r="AL52" s="175">
        <v>5.1542632779190689E-2</v>
      </c>
      <c r="AM52" s="176">
        <v>20.65</v>
      </c>
      <c r="AN52" s="174">
        <v>0</v>
      </c>
      <c r="AO52" s="175">
        <v>1.4160063950327112E-3</v>
      </c>
      <c r="AP52" s="176">
        <v>71.818181818181813</v>
      </c>
      <c r="AQ52" s="174">
        <v>0</v>
      </c>
      <c r="AR52" s="175">
        <v>0</v>
      </c>
      <c r="AS52" s="176">
        <v>285.39961241556045</v>
      </c>
      <c r="AT52" s="174">
        <v>0</v>
      </c>
      <c r="AU52" s="175">
        <v>6.2301259637166078E-3</v>
      </c>
      <c r="AV52" s="176">
        <v>308.45292686629477</v>
      </c>
      <c r="AW52" s="174">
        <v>0</v>
      </c>
      <c r="AX52" s="175">
        <v>2.8320127900654224E-3</v>
      </c>
      <c r="AY52" s="176">
        <v>348.14062576506063</v>
      </c>
      <c r="AZ52" s="174">
        <v>0</v>
      </c>
      <c r="BA52" s="175">
        <v>2.8320127900654224E-3</v>
      </c>
      <c r="BB52" s="176">
        <v>236.55983550503868</v>
      </c>
      <c r="BC52" s="174">
        <v>0</v>
      </c>
      <c r="BD52" s="175">
        <v>2.8320127900654225E-2</v>
      </c>
      <c r="BE52" s="176">
        <v>396.60044714255076</v>
      </c>
      <c r="BF52" s="174">
        <v>0</v>
      </c>
      <c r="BG52" s="175">
        <v>7.0800319751635563E-3</v>
      </c>
      <c r="BH52" s="176">
        <v>896.19875881840198</v>
      </c>
      <c r="BI52" s="174">
        <v>0</v>
      </c>
      <c r="BJ52" s="175">
        <v>1.4160063950327113E-2</v>
      </c>
      <c r="BK52" s="176">
        <v>605.13592647759231</v>
      </c>
      <c r="BL52" s="174">
        <v>0</v>
      </c>
      <c r="BM52" s="175">
        <v>7.7880351726799116E-3</v>
      </c>
      <c r="BN52" s="176">
        <v>66.921606185847139</v>
      </c>
      <c r="BO52" s="174">
        <v>0</v>
      </c>
      <c r="BP52" s="175">
        <v>1.6992076740392537E-2</v>
      </c>
      <c r="BQ52" s="176">
        <v>158.55157979201607</v>
      </c>
      <c r="BR52" s="174">
        <v>0</v>
      </c>
      <c r="BS52" s="175">
        <v>1.132805116026169E-2</v>
      </c>
      <c r="BT52" s="176">
        <v>133.76755240697358</v>
      </c>
      <c r="BU52" s="174">
        <v>0</v>
      </c>
      <c r="BV52" s="175">
        <v>0</v>
      </c>
      <c r="BW52" s="176">
        <v>72.8</v>
      </c>
      <c r="BX52" s="174">
        <v>0</v>
      </c>
      <c r="BY52" s="175">
        <v>3.1860143888236001E-3</v>
      </c>
      <c r="BZ52" s="176">
        <v>69.603242601416298</v>
      </c>
      <c r="CA52" s="174">
        <v>0</v>
      </c>
      <c r="CB52" s="175">
        <v>0</v>
      </c>
      <c r="CC52" s="176">
        <v>72.8</v>
      </c>
      <c r="CD52" s="174">
        <v>0</v>
      </c>
      <c r="CE52" s="175">
        <v>1.4160063950327113E-2</v>
      </c>
      <c r="CF52" s="176">
        <v>122.17571860477165</v>
      </c>
      <c r="CG52" s="174">
        <v>0</v>
      </c>
      <c r="CH52" s="175">
        <v>0</v>
      </c>
      <c r="CI52" s="176">
        <v>91.337090567862987</v>
      </c>
      <c r="CJ52" s="174">
        <v>0</v>
      </c>
      <c r="CK52" s="175">
        <v>1.345206075281076E-2</v>
      </c>
      <c r="CL52" s="176">
        <v>256.63905382571943</v>
      </c>
      <c r="CM52" s="174">
        <v>0</v>
      </c>
      <c r="CN52" s="175">
        <v>1.132805116026169E-2</v>
      </c>
      <c r="CO52" s="176">
        <v>146.36753676669389</v>
      </c>
      <c r="CP52" s="174">
        <v>0</v>
      </c>
      <c r="CQ52" s="175">
        <v>0</v>
      </c>
      <c r="CR52" s="176">
        <v>72.8</v>
      </c>
      <c r="CS52" s="174">
        <v>0</v>
      </c>
      <c r="CT52" s="175">
        <v>0</v>
      </c>
      <c r="CU52" s="176">
        <v>89.5</v>
      </c>
      <c r="CV52" s="174">
        <v>0</v>
      </c>
      <c r="CW52" s="175">
        <v>3.4456155612462638E-3</v>
      </c>
      <c r="CX52" s="176">
        <v>380.16118697601917</v>
      </c>
      <c r="CY52" s="174">
        <v>0</v>
      </c>
      <c r="CZ52" s="175">
        <v>1.9336432178277956E-2</v>
      </c>
      <c r="DA52" s="174">
        <v>1.5815711018814359E-3</v>
      </c>
      <c r="DC52" s="178" t="str">
        <f>C48</f>
        <v>Retail</v>
      </c>
    </row>
    <row r="53" spans="3:115" outlineLevel="1">
      <c r="C53" s="165"/>
      <c r="D53" s="77" t="s">
        <v>687</v>
      </c>
      <c r="E53" s="175">
        <v>1.345206075281076E-2</v>
      </c>
      <c r="F53" s="176">
        <v>48.458872918312821</v>
      </c>
      <c r="G53" s="174">
        <v>0</v>
      </c>
      <c r="H53" s="175">
        <v>0</v>
      </c>
      <c r="I53" s="176">
        <v>48.458872918312821</v>
      </c>
      <c r="J53" s="174">
        <v>0</v>
      </c>
      <c r="K53" s="175">
        <v>0</v>
      </c>
      <c r="L53" s="176">
        <v>42.490277364919585</v>
      </c>
      <c r="M53" s="174">
        <v>1.2481482818179391E-2</v>
      </c>
      <c r="N53" s="175">
        <v>0</v>
      </c>
      <c r="O53" s="176">
        <v>39.543114653061693</v>
      </c>
      <c r="P53" s="174">
        <v>0</v>
      </c>
      <c r="Q53" s="175">
        <v>0</v>
      </c>
      <c r="R53" s="176">
        <v>38.798423357110316</v>
      </c>
      <c r="S53" s="174">
        <v>0</v>
      </c>
      <c r="T53" s="175">
        <v>0</v>
      </c>
      <c r="U53" s="176">
        <v>41.204897155519689</v>
      </c>
      <c r="V53" s="174">
        <v>0</v>
      </c>
      <c r="W53" s="175">
        <v>0</v>
      </c>
      <c r="X53" s="176">
        <v>36.625756330721408</v>
      </c>
      <c r="Y53" s="174">
        <v>0</v>
      </c>
      <c r="Z53" s="175">
        <v>0</v>
      </c>
      <c r="AA53" s="176">
        <v>37.404809706710566</v>
      </c>
      <c r="AB53" s="174">
        <v>0</v>
      </c>
      <c r="AC53" s="175">
        <v>2.7794899999999999E-3</v>
      </c>
      <c r="AD53" s="176">
        <v>55.915647292822079</v>
      </c>
      <c r="AE53" s="174">
        <v>0</v>
      </c>
      <c r="AF53" s="175">
        <v>0</v>
      </c>
      <c r="AG53" s="176">
        <v>18.803796985166329</v>
      </c>
      <c r="AH53" s="174">
        <v>0</v>
      </c>
      <c r="AI53" s="175">
        <v>0</v>
      </c>
      <c r="AJ53" s="176">
        <v>45.477154593280503</v>
      </c>
      <c r="AK53" s="174">
        <v>0</v>
      </c>
      <c r="AL53" s="175">
        <v>0</v>
      </c>
      <c r="AM53" s="176">
        <v>18.803796985166329</v>
      </c>
      <c r="AN53" s="174">
        <v>6.419048306492257E-3</v>
      </c>
      <c r="AO53" s="175">
        <v>0</v>
      </c>
      <c r="AP53" s="176">
        <v>47.571428571428569</v>
      </c>
      <c r="AQ53" s="174">
        <v>0</v>
      </c>
      <c r="AR53" s="175">
        <v>3.494216E-2</v>
      </c>
      <c r="AS53" s="176">
        <v>315.82100678014564</v>
      </c>
      <c r="AT53" s="174">
        <v>0</v>
      </c>
      <c r="AU53" s="175">
        <v>0</v>
      </c>
      <c r="AV53" s="176">
        <v>263.98276432759872</v>
      </c>
      <c r="AW53" s="174">
        <v>0</v>
      </c>
      <c r="AX53" s="175">
        <v>0</v>
      </c>
      <c r="AY53" s="176">
        <v>348.14062576506063</v>
      </c>
      <c r="AZ53" s="174">
        <v>0</v>
      </c>
      <c r="BA53" s="175">
        <v>0</v>
      </c>
      <c r="BB53" s="176">
        <v>236.55983550503868</v>
      </c>
      <c r="BC53" s="174">
        <v>0</v>
      </c>
      <c r="BD53" s="175">
        <v>0</v>
      </c>
      <c r="BE53" s="176">
        <v>76.641550669216073</v>
      </c>
      <c r="BF53" s="174">
        <v>0</v>
      </c>
      <c r="BG53" s="175">
        <v>0</v>
      </c>
      <c r="BH53" s="176">
        <v>635</v>
      </c>
      <c r="BI53" s="174">
        <v>0</v>
      </c>
      <c r="BJ53" s="175">
        <v>0</v>
      </c>
      <c r="BK53" s="176">
        <v>302.56796323879615</v>
      </c>
      <c r="BL53" s="174">
        <v>0</v>
      </c>
      <c r="BM53" s="175">
        <v>0</v>
      </c>
      <c r="BN53" s="176">
        <v>66.921606185847139</v>
      </c>
      <c r="BO53" s="174">
        <v>0</v>
      </c>
      <c r="BP53" s="175">
        <v>0</v>
      </c>
      <c r="BQ53" s="176">
        <v>72.8</v>
      </c>
      <c r="BR53" s="174">
        <v>0</v>
      </c>
      <c r="BS53" s="175">
        <v>0</v>
      </c>
      <c r="BT53" s="176">
        <v>66.921606103675003</v>
      </c>
      <c r="BU53" s="174">
        <v>0</v>
      </c>
      <c r="BV53" s="175">
        <v>0</v>
      </c>
      <c r="BW53" s="176">
        <v>72.8</v>
      </c>
      <c r="BX53" s="174">
        <v>0</v>
      </c>
      <c r="BY53" s="175">
        <v>0</v>
      </c>
      <c r="BZ53" s="176">
        <v>66.921606054785229</v>
      </c>
      <c r="CA53" s="174">
        <v>0</v>
      </c>
      <c r="CB53" s="175">
        <v>0</v>
      </c>
      <c r="CC53" s="176">
        <v>72.8</v>
      </c>
      <c r="CD53" s="174">
        <v>0</v>
      </c>
      <c r="CE53" s="175">
        <v>0</v>
      </c>
      <c r="CF53" s="176">
        <v>122.17571860477165</v>
      </c>
      <c r="CG53" s="174">
        <v>0</v>
      </c>
      <c r="CH53" s="175">
        <v>0</v>
      </c>
      <c r="CI53" s="176">
        <v>91.337090567862987</v>
      </c>
      <c r="CJ53" s="174">
        <v>0</v>
      </c>
      <c r="CK53" s="175">
        <v>0</v>
      </c>
      <c r="CL53" s="176">
        <v>192</v>
      </c>
      <c r="CM53" s="174">
        <v>0</v>
      </c>
      <c r="CN53" s="175">
        <v>0</v>
      </c>
      <c r="CO53" s="176">
        <v>114.1</v>
      </c>
      <c r="CP53" s="174">
        <v>0</v>
      </c>
      <c r="CQ53" s="175">
        <v>0</v>
      </c>
      <c r="CR53" s="176">
        <v>72.8</v>
      </c>
      <c r="CS53" s="174">
        <v>0</v>
      </c>
      <c r="CT53" s="175">
        <v>0</v>
      </c>
      <c r="CU53" s="176">
        <v>89.5</v>
      </c>
      <c r="CV53" s="174">
        <v>0</v>
      </c>
      <c r="CW53" s="175">
        <v>0</v>
      </c>
      <c r="CX53" s="176">
        <v>380.16118697601917</v>
      </c>
      <c r="CY53" s="174">
        <v>0</v>
      </c>
      <c r="CZ53" s="175">
        <v>3.0346866078913618E-3</v>
      </c>
      <c r="DA53" s="174">
        <v>5.8475037336106579E-4</v>
      </c>
      <c r="DC53" s="177">
        <f>CZ53/CZ56</f>
        <v>0.11669070942114643</v>
      </c>
      <c r="DD53" s="77" t="s">
        <v>688</v>
      </c>
    </row>
    <row r="54" spans="3:115" outlineLevel="1">
      <c r="C54" s="165"/>
      <c r="D54" s="77" t="s">
        <v>689</v>
      </c>
      <c r="E54" s="175">
        <v>0</v>
      </c>
      <c r="F54" s="176">
        <v>48.458872918312821</v>
      </c>
      <c r="G54" s="174">
        <v>0</v>
      </c>
      <c r="H54" s="175">
        <v>9.2040415677126231E-3</v>
      </c>
      <c r="I54" s="176">
        <v>44.69407265226279</v>
      </c>
      <c r="J54" s="174">
        <v>0</v>
      </c>
      <c r="K54" s="175">
        <v>0</v>
      </c>
      <c r="L54" s="176">
        <v>42.490277364919585</v>
      </c>
      <c r="M54" s="174">
        <v>0</v>
      </c>
      <c r="N54" s="175">
        <v>7.0800319751635563E-3</v>
      </c>
      <c r="O54" s="176">
        <v>53.920614943048527</v>
      </c>
      <c r="P54" s="174">
        <v>0</v>
      </c>
      <c r="Q54" s="175">
        <v>0</v>
      </c>
      <c r="R54" s="176">
        <v>38.798423357110316</v>
      </c>
      <c r="S54" s="174">
        <v>0</v>
      </c>
      <c r="T54" s="175">
        <v>0</v>
      </c>
      <c r="U54" s="176">
        <v>41.204897155519689</v>
      </c>
      <c r="V54" s="174">
        <v>0</v>
      </c>
      <c r="W54" s="175">
        <v>7.0800319751635563E-3</v>
      </c>
      <c r="X54" s="176">
        <v>53.920614943048527</v>
      </c>
      <c r="Y54" s="174">
        <v>0</v>
      </c>
      <c r="Z54" s="175">
        <v>0</v>
      </c>
      <c r="AA54" s="176">
        <v>37.404809706710566</v>
      </c>
      <c r="AB54" s="174">
        <v>0</v>
      </c>
      <c r="AC54" s="175">
        <v>0</v>
      </c>
      <c r="AD54" s="176">
        <v>55.915647292822079</v>
      </c>
      <c r="AE54" s="174">
        <v>0</v>
      </c>
      <c r="AF54" s="175">
        <v>0</v>
      </c>
      <c r="AG54" s="176">
        <v>18.803796985166329</v>
      </c>
      <c r="AH54" s="174">
        <v>0</v>
      </c>
      <c r="AI54" s="175">
        <v>0</v>
      </c>
      <c r="AJ54" s="176">
        <v>45.477154593280503</v>
      </c>
      <c r="AK54" s="174">
        <v>0</v>
      </c>
      <c r="AL54" s="175">
        <v>0</v>
      </c>
      <c r="AM54" s="176">
        <v>18.803796985166329</v>
      </c>
      <c r="AN54" s="174">
        <v>0</v>
      </c>
      <c r="AO54" s="175">
        <v>0</v>
      </c>
      <c r="AP54" s="176">
        <v>47.571428571428569</v>
      </c>
      <c r="AQ54" s="174">
        <v>0</v>
      </c>
      <c r="AR54" s="175">
        <v>0</v>
      </c>
      <c r="AS54" s="176">
        <v>285.39961241556045</v>
      </c>
      <c r="AT54" s="174">
        <v>0</v>
      </c>
      <c r="AU54" s="175">
        <v>0</v>
      </c>
      <c r="AV54" s="176">
        <v>263.98276432759872</v>
      </c>
      <c r="AW54" s="174">
        <v>0</v>
      </c>
      <c r="AX54" s="175">
        <v>0</v>
      </c>
      <c r="AY54" s="176">
        <v>348.14062576506063</v>
      </c>
      <c r="AZ54" s="174">
        <v>0</v>
      </c>
      <c r="BA54" s="175">
        <v>0</v>
      </c>
      <c r="BB54" s="176">
        <v>236.55983550503868</v>
      </c>
      <c r="BC54" s="174">
        <v>0</v>
      </c>
      <c r="BD54" s="175">
        <v>0</v>
      </c>
      <c r="BE54" s="176">
        <v>76.641550669216073</v>
      </c>
      <c r="BF54" s="174">
        <v>0</v>
      </c>
      <c r="BG54" s="175">
        <v>0</v>
      </c>
      <c r="BH54" s="176">
        <v>635</v>
      </c>
      <c r="BI54" s="174">
        <v>0</v>
      </c>
      <c r="BJ54" s="175">
        <v>0</v>
      </c>
      <c r="BK54" s="176">
        <v>302.56796323879615</v>
      </c>
      <c r="BL54" s="174">
        <v>0</v>
      </c>
      <c r="BM54" s="175">
        <v>0</v>
      </c>
      <c r="BN54" s="176">
        <v>66.921606185847139</v>
      </c>
      <c r="BO54" s="174">
        <v>0</v>
      </c>
      <c r="BP54" s="175">
        <v>0</v>
      </c>
      <c r="BQ54" s="176">
        <v>72.8</v>
      </c>
      <c r="BR54" s="174">
        <v>0</v>
      </c>
      <c r="BS54" s="175">
        <v>0</v>
      </c>
      <c r="BT54" s="176">
        <v>66.921606103675003</v>
      </c>
      <c r="BU54" s="174">
        <v>0</v>
      </c>
      <c r="BV54" s="175">
        <v>0</v>
      </c>
      <c r="BW54" s="176">
        <v>72.8</v>
      </c>
      <c r="BX54" s="174">
        <v>0</v>
      </c>
      <c r="BY54" s="175">
        <v>0</v>
      </c>
      <c r="BZ54" s="176">
        <v>66.921606054785229</v>
      </c>
      <c r="CA54" s="174">
        <v>0</v>
      </c>
      <c r="CB54" s="175">
        <v>0</v>
      </c>
      <c r="CC54" s="176">
        <v>72.8</v>
      </c>
      <c r="CD54" s="174">
        <v>0</v>
      </c>
      <c r="CE54" s="175">
        <v>0</v>
      </c>
      <c r="CF54" s="176">
        <v>122.17571860477165</v>
      </c>
      <c r="CG54" s="174">
        <v>0</v>
      </c>
      <c r="CH54" s="175">
        <v>0</v>
      </c>
      <c r="CI54" s="176">
        <v>91.337090567862987</v>
      </c>
      <c r="CJ54" s="174">
        <v>0</v>
      </c>
      <c r="CK54" s="175">
        <v>0</v>
      </c>
      <c r="CL54" s="176">
        <v>192</v>
      </c>
      <c r="CM54" s="174">
        <v>0</v>
      </c>
      <c r="CN54" s="175">
        <v>0</v>
      </c>
      <c r="CO54" s="176">
        <v>114.1</v>
      </c>
      <c r="CP54" s="174">
        <v>0</v>
      </c>
      <c r="CQ54" s="175">
        <v>0</v>
      </c>
      <c r="CR54" s="176">
        <v>72.8</v>
      </c>
      <c r="CS54" s="174">
        <v>0</v>
      </c>
      <c r="CT54" s="175">
        <v>0</v>
      </c>
      <c r="CU54" s="176">
        <v>89.5</v>
      </c>
      <c r="CV54" s="174">
        <v>0</v>
      </c>
      <c r="CW54" s="175">
        <v>0</v>
      </c>
      <c r="CX54" s="176">
        <v>380.16118697601917</v>
      </c>
      <c r="CY54" s="174">
        <v>0</v>
      </c>
      <c r="CZ54" s="175">
        <v>2.1790117343195245E-4</v>
      </c>
      <c r="DA54" s="174">
        <v>0</v>
      </c>
    </row>
    <row r="55" spans="3:115" ht="16.899999999999999" customHeight="1" outlineLevel="1" thickBot="1">
      <c r="C55" s="165"/>
      <c r="D55" s="173" t="s">
        <v>690</v>
      </c>
      <c r="E55" s="171">
        <v>0</v>
      </c>
      <c r="F55" s="172">
        <v>0</v>
      </c>
      <c r="G55" s="170">
        <v>0</v>
      </c>
      <c r="H55" s="171">
        <v>0</v>
      </c>
      <c r="I55" s="172">
        <v>0</v>
      </c>
      <c r="J55" s="170">
        <v>0</v>
      </c>
      <c r="K55" s="171">
        <v>0</v>
      </c>
      <c r="L55" s="172">
        <v>0</v>
      </c>
      <c r="M55" s="170">
        <v>0</v>
      </c>
      <c r="N55" s="171">
        <v>0</v>
      </c>
      <c r="O55" s="172">
        <v>0</v>
      </c>
      <c r="P55" s="170">
        <v>0</v>
      </c>
      <c r="Q55" s="171">
        <v>0</v>
      </c>
      <c r="R55" s="172">
        <v>0</v>
      </c>
      <c r="S55" s="170">
        <v>0</v>
      </c>
      <c r="T55" s="171">
        <v>0</v>
      </c>
      <c r="U55" s="172">
        <v>0</v>
      </c>
      <c r="V55" s="170">
        <v>0</v>
      </c>
      <c r="W55" s="171">
        <v>0</v>
      </c>
      <c r="X55" s="172">
        <v>0</v>
      </c>
      <c r="Y55" s="170">
        <v>0</v>
      </c>
      <c r="Z55" s="171">
        <v>0</v>
      </c>
      <c r="AA55" s="172">
        <v>0</v>
      </c>
      <c r="AB55" s="170">
        <v>0</v>
      </c>
      <c r="AC55" s="171">
        <v>0</v>
      </c>
      <c r="AD55" s="172">
        <v>0</v>
      </c>
      <c r="AE55" s="170">
        <v>0</v>
      </c>
      <c r="AF55" s="171">
        <v>0</v>
      </c>
      <c r="AG55" s="172">
        <v>0</v>
      </c>
      <c r="AH55" s="170">
        <v>0</v>
      </c>
      <c r="AI55" s="171">
        <v>0</v>
      </c>
      <c r="AJ55" s="172">
        <v>0</v>
      </c>
      <c r="AK55" s="170">
        <v>0</v>
      </c>
      <c r="AL55" s="171">
        <v>0</v>
      </c>
      <c r="AM55" s="172">
        <v>0</v>
      </c>
      <c r="AN55" s="170">
        <v>0</v>
      </c>
      <c r="AO55" s="171">
        <v>0</v>
      </c>
      <c r="AP55" s="172">
        <v>0</v>
      </c>
      <c r="AQ55" s="170">
        <v>0</v>
      </c>
      <c r="AR55" s="171">
        <v>0</v>
      </c>
      <c r="AS55" s="172">
        <v>0</v>
      </c>
      <c r="AT55" s="170">
        <v>0</v>
      </c>
      <c r="AU55" s="171">
        <v>0</v>
      </c>
      <c r="AV55" s="172">
        <v>0</v>
      </c>
      <c r="AW55" s="170">
        <v>0</v>
      </c>
      <c r="AX55" s="171">
        <v>0</v>
      </c>
      <c r="AY55" s="172">
        <v>0</v>
      </c>
      <c r="AZ55" s="170">
        <v>0</v>
      </c>
      <c r="BA55" s="171">
        <v>0</v>
      </c>
      <c r="BB55" s="172">
        <v>0</v>
      </c>
      <c r="BC55" s="170">
        <v>0</v>
      </c>
      <c r="BD55" s="171">
        <v>0</v>
      </c>
      <c r="BE55" s="172">
        <v>0</v>
      </c>
      <c r="BF55" s="170">
        <v>0</v>
      </c>
      <c r="BG55" s="171">
        <v>0</v>
      </c>
      <c r="BH55" s="172">
        <v>0</v>
      </c>
      <c r="BI55" s="170">
        <v>0</v>
      </c>
      <c r="BJ55" s="171">
        <v>0</v>
      </c>
      <c r="BK55" s="172">
        <v>0</v>
      </c>
      <c r="BL55" s="170">
        <v>0</v>
      </c>
      <c r="BM55" s="171">
        <v>0</v>
      </c>
      <c r="BN55" s="172">
        <v>0</v>
      </c>
      <c r="BO55" s="170">
        <v>0</v>
      </c>
      <c r="BP55" s="171">
        <v>0</v>
      </c>
      <c r="BQ55" s="172">
        <v>0</v>
      </c>
      <c r="BR55" s="170">
        <v>0</v>
      </c>
      <c r="BS55" s="171">
        <v>0</v>
      </c>
      <c r="BT55" s="172">
        <v>0</v>
      </c>
      <c r="BU55" s="170">
        <v>0</v>
      </c>
      <c r="BV55" s="171">
        <v>0</v>
      </c>
      <c r="BW55" s="172">
        <v>0</v>
      </c>
      <c r="BX55" s="170">
        <v>0</v>
      </c>
      <c r="BY55" s="171">
        <v>0</v>
      </c>
      <c r="BZ55" s="172">
        <v>0</v>
      </c>
      <c r="CA55" s="170">
        <v>0</v>
      </c>
      <c r="CB55" s="171">
        <v>0</v>
      </c>
      <c r="CC55" s="172">
        <v>0</v>
      </c>
      <c r="CD55" s="170">
        <v>0</v>
      </c>
      <c r="CE55" s="171">
        <v>0</v>
      </c>
      <c r="CF55" s="172">
        <v>0</v>
      </c>
      <c r="CG55" s="170">
        <v>0</v>
      </c>
      <c r="CH55" s="171">
        <v>0</v>
      </c>
      <c r="CI55" s="172">
        <v>0</v>
      </c>
      <c r="CJ55" s="170">
        <v>0</v>
      </c>
      <c r="CK55" s="171">
        <v>0</v>
      </c>
      <c r="CL55" s="172">
        <v>0</v>
      </c>
      <c r="CM55" s="170">
        <v>0</v>
      </c>
      <c r="CN55" s="171">
        <v>0</v>
      </c>
      <c r="CO55" s="172">
        <v>0</v>
      </c>
      <c r="CP55" s="170">
        <v>0</v>
      </c>
      <c r="CQ55" s="171">
        <v>0</v>
      </c>
      <c r="CR55" s="172">
        <v>0</v>
      </c>
      <c r="CS55" s="170">
        <v>0</v>
      </c>
      <c r="CT55" s="171">
        <v>0</v>
      </c>
      <c r="CU55" s="172">
        <v>0</v>
      </c>
      <c r="CV55" s="170">
        <v>0</v>
      </c>
      <c r="CW55" s="171">
        <v>0</v>
      </c>
      <c r="CX55" s="172">
        <v>0</v>
      </c>
      <c r="CY55" s="170">
        <v>0</v>
      </c>
      <c r="CZ55" s="171">
        <v>0</v>
      </c>
      <c r="DA55" s="170">
        <v>0</v>
      </c>
    </row>
    <row r="56" spans="3:115" ht="15.5" thickTop="1" thickBot="1">
      <c r="C56" s="169"/>
      <c r="D56" s="190" t="s">
        <v>691</v>
      </c>
      <c r="E56" s="188">
        <v>2.690412150562152E-2</v>
      </c>
      <c r="F56" s="187"/>
      <c r="G56" s="189">
        <v>0</v>
      </c>
      <c r="H56" s="188">
        <v>9.2040415677126231E-3</v>
      </c>
      <c r="I56" s="187"/>
      <c r="J56" s="189">
        <v>0</v>
      </c>
      <c r="K56" s="188">
        <v>3.9648179060915924E-2</v>
      </c>
      <c r="L56" s="187"/>
      <c r="M56" s="189">
        <v>1.2481482818179391E-2</v>
      </c>
      <c r="N56" s="188">
        <v>7.0800319751635563E-3</v>
      </c>
      <c r="O56" s="187"/>
      <c r="P56" s="189">
        <v>0</v>
      </c>
      <c r="Q56" s="188">
        <v>6.8676310159086498E-2</v>
      </c>
      <c r="R56" s="187"/>
      <c r="S56" s="189">
        <v>0</v>
      </c>
      <c r="T56" s="188">
        <v>5.083225239817446E-2</v>
      </c>
      <c r="U56" s="187"/>
      <c r="V56" s="189">
        <v>9.0676699587517191E-3</v>
      </c>
      <c r="W56" s="188">
        <v>7.0800319751635563E-3</v>
      </c>
      <c r="X56" s="187"/>
      <c r="Y56" s="189">
        <v>0</v>
      </c>
      <c r="Z56" s="188">
        <v>3.5400159875817782E-3</v>
      </c>
      <c r="AA56" s="187"/>
      <c r="AB56" s="189">
        <v>0</v>
      </c>
      <c r="AC56" s="188">
        <v>2.4780111913072451E-2</v>
      </c>
      <c r="AD56" s="187"/>
      <c r="AE56" s="189">
        <v>0</v>
      </c>
      <c r="AF56" s="188">
        <v>7.7313949168786034E-2</v>
      </c>
      <c r="AG56" s="187"/>
      <c r="AH56" s="189">
        <v>9.6285724597383847E-3</v>
      </c>
      <c r="AI56" s="188">
        <v>5.6640255801308451E-2</v>
      </c>
      <c r="AJ56" s="187"/>
      <c r="AK56" s="189">
        <v>0</v>
      </c>
      <c r="AL56" s="188">
        <v>5.1542632779190689E-2</v>
      </c>
      <c r="AM56" s="187"/>
      <c r="AN56" s="189">
        <v>6.419048306492257E-3</v>
      </c>
      <c r="AO56" s="188">
        <v>1.4160063950327112E-3</v>
      </c>
      <c r="AP56" s="187"/>
      <c r="AQ56" s="189">
        <v>0</v>
      </c>
      <c r="AR56" s="188">
        <v>3.494216E-2</v>
      </c>
      <c r="AS56" s="187"/>
      <c r="AT56" s="189">
        <v>0</v>
      </c>
      <c r="AU56" s="188">
        <v>6.2301259637166078E-3</v>
      </c>
      <c r="AV56" s="187"/>
      <c r="AW56" s="189">
        <v>0</v>
      </c>
      <c r="AX56" s="188">
        <v>2.8320127900654224E-3</v>
      </c>
      <c r="AY56" s="187"/>
      <c r="AZ56" s="189">
        <v>0</v>
      </c>
      <c r="BA56" s="188">
        <v>2.8320127900654224E-3</v>
      </c>
      <c r="BB56" s="187"/>
      <c r="BC56" s="189">
        <v>0</v>
      </c>
      <c r="BD56" s="188">
        <v>2.8320127900654225E-2</v>
      </c>
      <c r="BE56" s="187"/>
      <c r="BF56" s="189">
        <v>0</v>
      </c>
      <c r="BG56" s="188">
        <v>7.0800319751635563E-3</v>
      </c>
      <c r="BH56" s="187"/>
      <c r="BI56" s="189">
        <v>0</v>
      </c>
      <c r="BJ56" s="188">
        <v>1.4160063950327113E-2</v>
      </c>
      <c r="BK56" s="187"/>
      <c r="BL56" s="189">
        <v>0</v>
      </c>
      <c r="BM56" s="188">
        <v>7.7880351726799116E-3</v>
      </c>
      <c r="BN56" s="187"/>
      <c r="BO56" s="189">
        <v>0</v>
      </c>
      <c r="BP56" s="188">
        <v>1.6992076740392537E-2</v>
      </c>
      <c r="BQ56" s="187"/>
      <c r="BR56" s="189">
        <v>0</v>
      </c>
      <c r="BS56" s="188">
        <v>1.132805116026169E-2</v>
      </c>
      <c r="BT56" s="187"/>
      <c r="BU56" s="189">
        <v>0</v>
      </c>
      <c r="BV56" s="188">
        <v>1.5576070345359823E-2</v>
      </c>
      <c r="BW56" s="187"/>
      <c r="BX56" s="189">
        <v>0</v>
      </c>
      <c r="BY56" s="188">
        <v>3.1860143888236001E-3</v>
      </c>
      <c r="BZ56" s="187"/>
      <c r="CA56" s="189">
        <v>0</v>
      </c>
      <c r="CB56" s="188">
        <v>1.5576070345359823E-2</v>
      </c>
      <c r="CC56" s="187"/>
      <c r="CD56" s="189">
        <v>0</v>
      </c>
      <c r="CE56" s="188">
        <v>1.4160063950327113E-2</v>
      </c>
      <c r="CF56" s="187"/>
      <c r="CG56" s="189">
        <v>0</v>
      </c>
      <c r="CH56" s="188">
        <v>9.9120447652289792E-3</v>
      </c>
      <c r="CI56" s="187"/>
      <c r="CJ56" s="189">
        <v>0</v>
      </c>
      <c r="CK56" s="188">
        <v>1.345206075281076E-2</v>
      </c>
      <c r="CL56" s="187"/>
      <c r="CM56" s="189">
        <v>0</v>
      </c>
      <c r="CN56" s="188">
        <v>1.132805116026169E-2</v>
      </c>
      <c r="CO56" s="187"/>
      <c r="CP56" s="189">
        <v>0</v>
      </c>
      <c r="CQ56" s="188">
        <v>1.6992076740392537E-2</v>
      </c>
      <c r="CR56" s="187"/>
      <c r="CS56" s="189">
        <v>0</v>
      </c>
      <c r="CT56" s="188">
        <v>3.1860143888235999E-2</v>
      </c>
      <c r="CU56" s="187"/>
      <c r="CV56" s="189">
        <v>0</v>
      </c>
      <c r="CW56" s="188">
        <v>3.4456155612462638E-3</v>
      </c>
      <c r="CX56" s="187"/>
      <c r="CY56" s="186">
        <v>0</v>
      </c>
      <c r="CZ56" s="185">
        <v>2.6006240110675191E-2</v>
      </c>
      <c r="DA56" s="184">
        <v>2.1663214752425017E-3</v>
      </c>
    </row>
    <row r="57" spans="3:115">
      <c r="C57" s="165"/>
      <c r="E57" s="163" t="s">
        <v>681</v>
      </c>
      <c r="F57" s="164"/>
      <c r="G57" s="162" t="s">
        <v>681</v>
      </c>
      <c r="H57" s="163" t="s">
        <v>681</v>
      </c>
      <c r="I57" s="164"/>
      <c r="J57" s="162" t="s">
        <v>681</v>
      </c>
      <c r="K57" s="163" t="s">
        <v>681</v>
      </c>
      <c r="L57" s="164"/>
      <c r="M57" s="162" t="s">
        <v>681</v>
      </c>
      <c r="N57" s="163" t="s">
        <v>681</v>
      </c>
      <c r="O57" s="164"/>
      <c r="P57" s="162" t="s">
        <v>681</v>
      </c>
      <c r="Q57" s="163" t="s">
        <v>681</v>
      </c>
      <c r="R57" s="164"/>
      <c r="S57" s="162" t="s">
        <v>681</v>
      </c>
      <c r="T57" s="163" t="s">
        <v>681</v>
      </c>
      <c r="U57" s="164"/>
      <c r="V57" s="162" t="s">
        <v>681</v>
      </c>
      <c r="W57" s="163" t="s">
        <v>681</v>
      </c>
      <c r="X57" s="164"/>
      <c r="Y57" s="162" t="s">
        <v>681</v>
      </c>
      <c r="Z57" s="163" t="s">
        <v>681</v>
      </c>
      <c r="AA57" s="164"/>
      <c r="AB57" s="162" t="s">
        <v>681</v>
      </c>
      <c r="AC57" s="163" t="s">
        <v>681</v>
      </c>
      <c r="AD57" s="164"/>
      <c r="AE57" s="162" t="s">
        <v>681</v>
      </c>
      <c r="AF57" s="163" t="s">
        <v>681</v>
      </c>
      <c r="AG57" s="164"/>
      <c r="AH57" s="162" t="s">
        <v>681</v>
      </c>
      <c r="AI57" s="163" t="s">
        <v>681</v>
      </c>
      <c r="AJ57" s="164"/>
      <c r="AK57" s="162" t="s">
        <v>681</v>
      </c>
      <c r="AL57" s="163" t="s">
        <v>681</v>
      </c>
      <c r="AM57" s="164"/>
      <c r="AN57" s="162" t="s">
        <v>681</v>
      </c>
      <c r="AO57" s="163" t="s">
        <v>681</v>
      </c>
      <c r="AP57" s="164"/>
      <c r="AQ57" s="162" t="s">
        <v>681</v>
      </c>
      <c r="AR57" s="163" t="s">
        <v>681</v>
      </c>
      <c r="AS57" s="164"/>
      <c r="AT57" s="162" t="s">
        <v>681</v>
      </c>
      <c r="AU57" s="163" t="s">
        <v>681</v>
      </c>
      <c r="AV57" s="164"/>
      <c r="AW57" s="162" t="s">
        <v>681</v>
      </c>
      <c r="AX57" s="163" t="s">
        <v>681</v>
      </c>
      <c r="AY57" s="164"/>
      <c r="AZ57" s="162" t="s">
        <v>681</v>
      </c>
      <c r="BA57" s="163" t="s">
        <v>681</v>
      </c>
      <c r="BB57" s="164"/>
      <c r="BC57" s="162" t="s">
        <v>681</v>
      </c>
      <c r="BD57" s="163" t="s">
        <v>681</v>
      </c>
      <c r="BE57" s="164"/>
      <c r="BF57" s="162" t="s">
        <v>681</v>
      </c>
      <c r="BG57" s="163" t="s">
        <v>681</v>
      </c>
      <c r="BH57" s="164"/>
      <c r="BI57" s="162" t="s">
        <v>681</v>
      </c>
      <c r="BJ57" s="163" t="s">
        <v>681</v>
      </c>
      <c r="BK57" s="164"/>
      <c r="BL57" s="162" t="s">
        <v>681</v>
      </c>
      <c r="BM57" s="163" t="s">
        <v>681</v>
      </c>
      <c r="BN57" s="164"/>
      <c r="BO57" s="162" t="s">
        <v>681</v>
      </c>
      <c r="BP57" s="163" t="s">
        <v>681</v>
      </c>
      <c r="BQ57" s="164"/>
      <c r="BR57" s="162" t="s">
        <v>681</v>
      </c>
      <c r="BS57" s="163" t="s">
        <v>681</v>
      </c>
      <c r="BT57" s="164"/>
      <c r="BU57" s="162" t="s">
        <v>681</v>
      </c>
      <c r="BV57" s="163" t="s">
        <v>681</v>
      </c>
      <c r="BW57" s="164"/>
      <c r="BX57" s="162" t="s">
        <v>681</v>
      </c>
      <c r="BY57" s="163" t="s">
        <v>681</v>
      </c>
      <c r="BZ57" s="164"/>
      <c r="CA57" s="162" t="s">
        <v>681</v>
      </c>
      <c r="CB57" s="163" t="s">
        <v>681</v>
      </c>
      <c r="CC57" s="164"/>
      <c r="CD57" s="162" t="s">
        <v>681</v>
      </c>
      <c r="CE57" s="163" t="s">
        <v>681</v>
      </c>
      <c r="CF57" s="164"/>
      <c r="CG57" s="162" t="s">
        <v>681</v>
      </c>
      <c r="CH57" s="163" t="s">
        <v>681</v>
      </c>
      <c r="CI57" s="164"/>
      <c r="CJ57" s="162" t="s">
        <v>681</v>
      </c>
      <c r="CK57" s="163" t="s">
        <v>681</v>
      </c>
      <c r="CL57" s="164"/>
      <c r="CM57" s="162" t="s">
        <v>681</v>
      </c>
      <c r="CN57" s="163" t="s">
        <v>681</v>
      </c>
      <c r="CO57" s="164"/>
      <c r="CP57" s="162" t="s">
        <v>681</v>
      </c>
      <c r="CQ57" s="163" t="s">
        <v>681</v>
      </c>
      <c r="CR57" s="164"/>
      <c r="CS57" s="162" t="s">
        <v>681</v>
      </c>
      <c r="CT57" s="163" t="s">
        <v>681</v>
      </c>
      <c r="CU57" s="164"/>
      <c r="CV57" s="162" t="s">
        <v>681</v>
      </c>
      <c r="CW57" s="163" t="s">
        <v>681</v>
      </c>
      <c r="CX57" s="164"/>
      <c r="CY57" s="162" t="s">
        <v>681</v>
      </c>
      <c r="CZ57" s="163"/>
      <c r="DA57" s="162"/>
    </row>
    <row r="58" spans="3:115">
      <c r="C58" s="183" t="str">
        <f>[3]OVERVIEW!$B$194</f>
        <v>Households</v>
      </c>
      <c r="D58" s="138" t="s">
        <v>680</v>
      </c>
      <c r="E58" s="181">
        <v>0.66189532189690148</v>
      </c>
      <c r="F58" s="182">
        <v>50.697896749521988</v>
      </c>
      <c r="G58" s="180" t="s">
        <v>681</v>
      </c>
      <c r="H58" s="181">
        <v>0.93985850098003676</v>
      </c>
      <c r="I58" s="182">
        <v>44.69407265226279</v>
      </c>
      <c r="J58" s="180" t="s">
        <v>681</v>
      </c>
      <c r="K58" s="181">
        <v>0.61165458200243239</v>
      </c>
      <c r="L58" s="182">
        <v>53.112846706149476</v>
      </c>
      <c r="M58" s="180" t="s">
        <v>681</v>
      </c>
      <c r="N58" s="181">
        <v>0.93985850098003676</v>
      </c>
      <c r="O58" s="182">
        <v>53.920614943048527</v>
      </c>
      <c r="P58" s="180" t="s">
        <v>681</v>
      </c>
      <c r="Q58" s="181">
        <v>0.8563060080073569</v>
      </c>
      <c r="R58" s="182">
        <v>38.798423357110316</v>
      </c>
      <c r="S58" s="180" t="s">
        <v>681</v>
      </c>
      <c r="T58" s="181">
        <v>0.64829504078973277</v>
      </c>
      <c r="U58" s="182">
        <v>48.516431143072076</v>
      </c>
      <c r="V58" s="180" t="s">
        <v>681</v>
      </c>
      <c r="W58" s="181">
        <v>0.93985850098003676</v>
      </c>
      <c r="X58" s="182">
        <v>47.812654692176451</v>
      </c>
      <c r="Y58" s="180" t="s">
        <v>681</v>
      </c>
      <c r="Z58" s="181">
        <v>0.86493755161079211</v>
      </c>
      <c r="AA58" s="182">
        <v>82.213419500091447</v>
      </c>
      <c r="AB58" s="180" t="s">
        <v>681</v>
      </c>
      <c r="AC58" s="181">
        <v>0.77498084663473377</v>
      </c>
      <c r="AD58" s="182">
        <v>55.915647292822079</v>
      </c>
      <c r="AE58" s="180" t="s">
        <v>681</v>
      </c>
      <c r="AF58" s="181">
        <v>0.56987845338178034</v>
      </c>
      <c r="AG58" s="182">
        <v>20.7</v>
      </c>
      <c r="AH58" s="180" t="s">
        <v>681</v>
      </c>
      <c r="AI58" s="181">
        <v>0.62527549570522689</v>
      </c>
      <c r="AJ58" s="182">
        <v>45.477154593280503</v>
      </c>
      <c r="AK58" s="180" t="s">
        <v>681</v>
      </c>
      <c r="AL58" s="181">
        <v>0.62527549570522689</v>
      </c>
      <c r="AM58" s="182">
        <v>20.65</v>
      </c>
      <c r="AN58" s="180" t="s">
        <v>681</v>
      </c>
      <c r="AO58" s="181">
        <v>0.88024462909490231</v>
      </c>
      <c r="AP58" s="182">
        <v>71.818181818181813</v>
      </c>
      <c r="AQ58" s="180" t="s">
        <v>681</v>
      </c>
      <c r="AR58" s="181">
        <v>0.67413504515619682</v>
      </c>
      <c r="AS58" s="182">
        <v>315.82100678014564</v>
      </c>
      <c r="AT58" s="180" t="s">
        <v>681</v>
      </c>
      <c r="AU58" s="181">
        <v>0.76611042866086021</v>
      </c>
      <c r="AV58" s="182">
        <v>308.45292686629477</v>
      </c>
      <c r="AW58" s="180" t="s">
        <v>681</v>
      </c>
      <c r="AX58" s="181">
        <v>0.76611042866086021</v>
      </c>
      <c r="AY58" s="182">
        <v>348.14062576506063</v>
      </c>
      <c r="AZ58" s="180" t="s">
        <v>681</v>
      </c>
      <c r="BA58" s="181">
        <v>0.8127446290949023</v>
      </c>
      <c r="BB58" s="182">
        <v>236.55983550503868</v>
      </c>
      <c r="BC58" s="180" t="s">
        <v>681</v>
      </c>
      <c r="BD58" s="181">
        <v>0.89759693794033479</v>
      </c>
      <c r="BE58" s="182">
        <v>396.60044714255076</v>
      </c>
      <c r="BF58" s="180" t="s">
        <v>681</v>
      </c>
      <c r="BG58" s="181">
        <v>0.85593847677211365</v>
      </c>
      <c r="BH58" s="182">
        <v>896.19875881840198</v>
      </c>
      <c r="BI58" s="180" t="s">
        <v>681</v>
      </c>
      <c r="BJ58" s="181">
        <v>0.9489070842223718</v>
      </c>
      <c r="BK58" s="182">
        <v>605.13592647759231</v>
      </c>
      <c r="BL58" s="180" t="s">
        <v>681</v>
      </c>
      <c r="BM58" s="181">
        <v>0.9320715333101337</v>
      </c>
      <c r="BN58" s="182">
        <v>66.921606185847139</v>
      </c>
      <c r="BO58" s="180" t="s">
        <v>681</v>
      </c>
      <c r="BP58" s="181">
        <v>0.81301803232321523</v>
      </c>
      <c r="BQ58" s="182">
        <v>158.55157979201607</v>
      </c>
      <c r="BR58" s="180" t="s">
        <v>681</v>
      </c>
      <c r="BS58" s="181">
        <v>0.8620374603490798</v>
      </c>
      <c r="BT58" s="182">
        <v>133.76755240697358</v>
      </c>
      <c r="BU58" s="180" t="s">
        <v>681</v>
      </c>
      <c r="BV58" s="181">
        <v>0.81301803232321523</v>
      </c>
      <c r="BW58" s="182">
        <v>158.55157979201607</v>
      </c>
      <c r="BX58" s="180" t="s">
        <v>681</v>
      </c>
      <c r="BY58" s="181">
        <v>0.94056259164636691</v>
      </c>
      <c r="BZ58" s="182">
        <v>69.603242601416298</v>
      </c>
      <c r="CA58" s="180" t="s">
        <v>681</v>
      </c>
      <c r="CB58" s="181">
        <v>0.81301803232321523</v>
      </c>
      <c r="CC58" s="182">
        <v>158.55157979201607</v>
      </c>
      <c r="CD58" s="180" t="s">
        <v>681</v>
      </c>
      <c r="CE58" s="181">
        <v>0.7868978452521368</v>
      </c>
      <c r="CF58" s="182">
        <v>141.69195826041539</v>
      </c>
      <c r="CG58" s="180" t="s">
        <v>681</v>
      </c>
      <c r="CH58" s="181">
        <v>0.78036780715364185</v>
      </c>
      <c r="CI58" s="182">
        <v>127.18292018693435</v>
      </c>
      <c r="CJ58" s="180" t="s">
        <v>681</v>
      </c>
      <c r="CK58" s="181">
        <v>0.77099251299660854</v>
      </c>
      <c r="CL58" s="182">
        <v>282.02093827002136</v>
      </c>
      <c r="CM58" s="180" t="s">
        <v>681</v>
      </c>
      <c r="CN58" s="181">
        <v>0.78036780715364185</v>
      </c>
      <c r="CO58" s="182">
        <v>158.87928007239498</v>
      </c>
      <c r="CP58" s="180" t="s">
        <v>681</v>
      </c>
      <c r="CQ58" s="181">
        <v>0.81301803232321523</v>
      </c>
      <c r="CR58" s="182">
        <v>158.55157979201607</v>
      </c>
      <c r="CS58" s="180" t="s">
        <v>681</v>
      </c>
      <c r="CT58" s="181">
        <v>0.78847073717169758</v>
      </c>
      <c r="CU58" s="182">
        <v>116.63552662952226</v>
      </c>
      <c r="CV58" s="180" t="s">
        <v>681</v>
      </c>
      <c r="CW58" s="181">
        <v>0.9489070842223718</v>
      </c>
      <c r="CX58" s="182">
        <v>380.16118697601917</v>
      </c>
      <c r="CY58" s="180" t="s">
        <v>681</v>
      </c>
      <c r="CZ58" s="181">
        <v>0.79757456850335162</v>
      </c>
      <c r="DA58" s="180">
        <v>0</v>
      </c>
    </row>
    <row r="59" spans="3:115" outlineLevel="1">
      <c r="C59" s="179" t="str">
        <f>C50</f>
        <v>food losses:</v>
      </c>
      <c r="D59" s="77" t="s">
        <v>684</v>
      </c>
      <c r="E59" s="175">
        <v>0</v>
      </c>
      <c r="F59" s="176">
        <v>48.458872918312821</v>
      </c>
      <c r="G59" s="174">
        <v>0</v>
      </c>
      <c r="H59" s="175">
        <v>0</v>
      </c>
      <c r="I59" s="176">
        <v>48.458872918312821</v>
      </c>
      <c r="J59" s="174">
        <v>0</v>
      </c>
      <c r="K59" s="175">
        <v>7.7144002157119793E-2</v>
      </c>
      <c r="L59" s="176">
        <v>53.112846706149476</v>
      </c>
      <c r="M59" s="174">
        <v>0</v>
      </c>
      <c r="N59" s="175">
        <v>0</v>
      </c>
      <c r="O59" s="176">
        <v>39.543114653061693</v>
      </c>
      <c r="P59" s="174">
        <v>0</v>
      </c>
      <c r="Q59" s="175">
        <v>7.0469382701488587E-2</v>
      </c>
      <c r="R59" s="176">
        <v>38.798423357110316</v>
      </c>
      <c r="S59" s="174">
        <v>0</v>
      </c>
      <c r="T59" s="175">
        <v>9.8355276212247059E-2</v>
      </c>
      <c r="U59" s="176">
        <v>48.516431143072076</v>
      </c>
      <c r="V59" s="174">
        <v>0</v>
      </c>
      <c r="W59" s="175">
        <v>0</v>
      </c>
      <c r="X59" s="176">
        <v>36.625756330721408</v>
      </c>
      <c r="Y59" s="174">
        <v>0</v>
      </c>
      <c r="Z59" s="175">
        <v>0.13506244838920789</v>
      </c>
      <c r="AA59" s="176">
        <v>82.213419500091447</v>
      </c>
      <c r="AB59" s="174">
        <v>0</v>
      </c>
      <c r="AC59" s="175">
        <v>0.1280653505893298</v>
      </c>
      <c r="AD59" s="176">
        <v>55.915647292822079</v>
      </c>
      <c r="AE59" s="174">
        <v>0.09</v>
      </c>
      <c r="AF59" s="175">
        <v>0.2162928637775744</v>
      </c>
      <c r="AG59" s="176">
        <v>20.7</v>
      </c>
      <c r="AH59" s="174">
        <v>0</v>
      </c>
      <c r="AI59" s="175">
        <v>0.22484681884222424</v>
      </c>
      <c r="AJ59" s="176">
        <v>45.477154593280503</v>
      </c>
      <c r="AK59" s="174">
        <v>0</v>
      </c>
      <c r="AL59" s="175">
        <v>0.22484681884222424</v>
      </c>
      <c r="AM59" s="176">
        <v>20.65</v>
      </c>
      <c r="AN59" s="174">
        <v>0</v>
      </c>
      <c r="AO59" s="175">
        <v>5.9877685452548846E-2</v>
      </c>
      <c r="AP59" s="176">
        <v>71.818181818181813</v>
      </c>
      <c r="AQ59" s="174">
        <v>0</v>
      </c>
      <c r="AR59" s="175">
        <v>0.25987730148793303</v>
      </c>
      <c r="AS59" s="176">
        <v>315.82100678014564</v>
      </c>
      <c r="AT59" s="174">
        <v>0</v>
      </c>
      <c r="AU59" s="175">
        <v>0.23388957133913973</v>
      </c>
      <c r="AV59" s="176">
        <v>308.45292686629477</v>
      </c>
      <c r="AW59" s="174">
        <v>0</v>
      </c>
      <c r="AX59" s="175">
        <v>0.23388957133913973</v>
      </c>
      <c r="AY59" s="176">
        <v>348.14062576506063</v>
      </c>
      <c r="AZ59" s="174">
        <v>0</v>
      </c>
      <c r="BA59" s="175">
        <v>0.11975537090509769</v>
      </c>
      <c r="BB59" s="176">
        <v>236.55983550503868</v>
      </c>
      <c r="BC59" s="174">
        <v>0</v>
      </c>
      <c r="BD59" s="175">
        <v>6.818724180106582E-2</v>
      </c>
      <c r="BE59" s="176">
        <v>396.60044714255076</v>
      </c>
      <c r="BF59" s="174">
        <v>0</v>
      </c>
      <c r="BG59" s="175">
        <v>0</v>
      </c>
      <c r="BH59" s="176">
        <v>635</v>
      </c>
      <c r="BI59" s="174">
        <v>0</v>
      </c>
      <c r="BJ59" s="175">
        <v>2.5661865193949501E-2</v>
      </c>
      <c r="BK59" s="176">
        <v>605.13592647759231</v>
      </c>
      <c r="BL59" s="174">
        <v>0</v>
      </c>
      <c r="BM59" s="175">
        <v>0</v>
      </c>
      <c r="BN59" s="176">
        <v>66.921606185847139</v>
      </c>
      <c r="BO59" s="174">
        <v>0</v>
      </c>
      <c r="BP59" s="175">
        <v>7.9874057547485056E-2</v>
      </c>
      <c r="BQ59" s="176">
        <v>158.55157979201607</v>
      </c>
      <c r="BR59" s="174">
        <v>0.09</v>
      </c>
      <c r="BS59" s="175">
        <v>0</v>
      </c>
      <c r="BT59" s="176">
        <v>66.921606103675003</v>
      </c>
      <c r="BU59" s="174">
        <v>0</v>
      </c>
      <c r="BV59" s="175">
        <v>7.9874057547485056E-2</v>
      </c>
      <c r="BW59" s="176">
        <v>158.55157979201607</v>
      </c>
      <c r="BX59" s="174">
        <v>0.09</v>
      </c>
      <c r="BY59" s="175">
        <v>3.6782006777994286E-2</v>
      </c>
      <c r="BZ59" s="176">
        <v>69.603242601416298</v>
      </c>
      <c r="CA59" s="174">
        <v>0</v>
      </c>
      <c r="CB59" s="175">
        <v>7.9874057547485056E-2</v>
      </c>
      <c r="CC59" s="176">
        <v>158.55157979201607</v>
      </c>
      <c r="CD59" s="174">
        <v>0.09</v>
      </c>
      <c r="CE59" s="175">
        <v>3.6678322474180375E-2</v>
      </c>
      <c r="CF59" s="176">
        <v>122.17571860477165</v>
      </c>
      <c r="CG59" s="174">
        <v>4.4999999999999998E-2</v>
      </c>
      <c r="CH59" s="175">
        <v>2.0022591114291485E-2</v>
      </c>
      <c r="CI59" s="176">
        <v>158.87928007239498</v>
      </c>
      <c r="CJ59" s="174">
        <v>7.8750000000000001E-2</v>
      </c>
      <c r="CK59" s="175">
        <v>0.13900748700339147</v>
      </c>
      <c r="CL59" s="176">
        <v>282.02093827002136</v>
      </c>
      <c r="CM59" s="174">
        <v>0.09</v>
      </c>
      <c r="CN59" s="175">
        <v>2.0022591114291485E-2</v>
      </c>
      <c r="CO59" s="176">
        <v>158.87928007239498</v>
      </c>
      <c r="CP59" s="174">
        <v>7.8750000000000001E-2</v>
      </c>
      <c r="CQ59" s="175">
        <v>7.9874057547485056E-2</v>
      </c>
      <c r="CR59" s="176">
        <v>158.55157979201607</v>
      </c>
      <c r="CS59" s="174">
        <v>0.09</v>
      </c>
      <c r="CT59" s="175">
        <v>0</v>
      </c>
      <c r="CU59" s="176">
        <v>89.5</v>
      </c>
      <c r="CV59" s="174">
        <v>0.1</v>
      </c>
      <c r="CW59" s="175">
        <v>4.7759582444294908E-2</v>
      </c>
      <c r="CX59" s="176">
        <v>380.16118697601917</v>
      </c>
      <c r="CY59" s="174">
        <v>0</v>
      </c>
      <c r="CZ59" s="175">
        <v>8.9560742420627476E-2</v>
      </c>
      <c r="DA59" s="174">
        <v>1.3533038085715347E-2</v>
      </c>
    </row>
    <row r="60" spans="3:115" outlineLevel="1">
      <c r="C60" s="165"/>
      <c r="D60" s="77" t="s">
        <v>693</v>
      </c>
      <c r="E60" s="175">
        <v>0.19747103590799145</v>
      </c>
      <c r="F60" s="176">
        <v>48.458872918312821</v>
      </c>
      <c r="G60" s="174">
        <v>4.4164037854889593E-2</v>
      </c>
      <c r="H60" s="175">
        <v>0</v>
      </c>
      <c r="I60" s="176">
        <v>48.458872918312821</v>
      </c>
      <c r="J60" s="174">
        <v>0</v>
      </c>
      <c r="K60" s="175">
        <v>0</v>
      </c>
      <c r="L60" s="176">
        <v>42.490277364919585</v>
      </c>
      <c r="M60" s="174">
        <v>0.2</v>
      </c>
      <c r="N60" s="175">
        <v>0</v>
      </c>
      <c r="O60" s="176">
        <v>39.543114653061693</v>
      </c>
      <c r="P60" s="174">
        <v>0</v>
      </c>
      <c r="Q60" s="175">
        <v>0</v>
      </c>
      <c r="R60" s="176">
        <v>38.798423357110316</v>
      </c>
      <c r="S60" s="174">
        <v>0.02</v>
      </c>
      <c r="T60" s="175">
        <v>0</v>
      </c>
      <c r="U60" s="176">
        <v>41.204897155519689</v>
      </c>
      <c r="V60" s="174">
        <v>0.15070222222222221</v>
      </c>
      <c r="W60" s="175">
        <v>0</v>
      </c>
      <c r="X60" s="176">
        <v>36.625756330721408</v>
      </c>
      <c r="Y60" s="174">
        <v>0</v>
      </c>
      <c r="Z60" s="175">
        <v>0</v>
      </c>
      <c r="AA60" s="176">
        <v>37.404809706710566</v>
      </c>
      <c r="AB60" s="174">
        <v>0</v>
      </c>
      <c r="AC60" s="175">
        <v>0</v>
      </c>
      <c r="AD60" s="176">
        <v>55.915647292822079</v>
      </c>
      <c r="AE60" s="174">
        <v>0</v>
      </c>
      <c r="AF60" s="175">
        <v>7.2504952452746213E-2</v>
      </c>
      <c r="AG60" s="176">
        <v>20.7</v>
      </c>
      <c r="AH60" s="174">
        <v>0.09</v>
      </c>
      <c r="AI60" s="175">
        <v>0</v>
      </c>
      <c r="AJ60" s="176">
        <v>45.477154593280503</v>
      </c>
      <c r="AK60" s="174">
        <v>0.09</v>
      </c>
      <c r="AL60" s="175">
        <v>5.9877685452548846E-2</v>
      </c>
      <c r="AM60" s="176">
        <v>20.65</v>
      </c>
      <c r="AN60" s="174">
        <v>0.09</v>
      </c>
      <c r="AO60" s="175">
        <v>5.9877685452548846E-2</v>
      </c>
      <c r="AP60" s="176">
        <v>71.818181818181813</v>
      </c>
      <c r="AQ60" s="174">
        <v>0</v>
      </c>
      <c r="AR60" s="175">
        <v>0</v>
      </c>
      <c r="AS60" s="176">
        <v>285.39961241556045</v>
      </c>
      <c r="AT60" s="174">
        <v>0</v>
      </c>
      <c r="AU60" s="175">
        <v>0</v>
      </c>
      <c r="AV60" s="176">
        <v>263.98276432759872</v>
      </c>
      <c r="AW60" s="174">
        <v>0</v>
      </c>
      <c r="AX60" s="175">
        <v>0</v>
      </c>
      <c r="AY60" s="176">
        <v>348.14062576506063</v>
      </c>
      <c r="AZ60" s="174">
        <v>0</v>
      </c>
      <c r="BA60" s="175">
        <v>0</v>
      </c>
      <c r="BB60" s="176">
        <v>236.55983550503868</v>
      </c>
      <c r="BC60" s="174">
        <v>6.7500000000000004E-2</v>
      </c>
      <c r="BD60" s="175">
        <v>0</v>
      </c>
      <c r="BE60" s="176">
        <v>76.641550669216073</v>
      </c>
      <c r="BF60" s="174">
        <v>0</v>
      </c>
      <c r="BG60" s="175">
        <v>0</v>
      </c>
      <c r="BH60" s="176">
        <v>635</v>
      </c>
      <c r="BI60" s="174">
        <v>0</v>
      </c>
      <c r="BJ60" s="175">
        <v>0</v>
      </c>
      <c r="BK60" s="176">
        <v>302.56796323879615</v>
      </c>
      <c r="BL60" s="174">
        <v>0</v>
      </c>
      <c r="BM60" s="175">
        <v>0</v>
      </c>
      <c r="BN60" s="176">
        <v>66.921606185847139</v>
      </c>
      <c r="BO60" s="174">
        <v>0</v>
      </c>
      <c r="BP60" s="175">
        <v>0</v>
      </c>
      <c r="BQ60" s="176">
        <v>72.8</v>
      </c>
      <c r="BR60" s="174">
        <v>0</v>
      </c>
      <c r="BS60" s="175">
        <v>0</v>
      </c>
      <c r="BT60" s="176">
        <v>66.921606103675003</v>
      </c>
      <c r="BU60" s="174">
        <v>0.03</v>
      </c>
      <c r="BV60" s="175">
        <v>0</v>
      </c>
      <c r="BW60" s="176">
        <v>72.8</v>
      </c>
      <c r="BX60" s="174">
        <v>0</v>
      </c>
      <c r="BY60" s="175">
        <v>0</v>
      </c>
      <c r="BZ60" s="176">
        <v>66.921606054785229</v>
      </c>
      <c r="CA60" s="174">
        <v>0</v>
      </c>
      <c r="CB60" s="175">
        <v>0</v>
      </c>
      <c r="CC60" s="176">
        <v>72.8</v>
      </c>
      <c r="CD60" s="174">
        <v>0</v>
      </c>
      <c r="CE60" s="175">
        <v>0</v>
      </c>
      <c r="CF60" s="176">
        <v>122.17571860477165</v>
      </c>
      <c r="CG60" s="174">
        <v>4.7931034482758567E-2</v>
      </c>
      <c r="CH60" s="175">
        <v>0</v>
      </c>
      <c r="CI60" s="176">
        <v>91.337090567862987</v>
      </c>
      <c r="CJ60" s="174">
        <v>0</v>
      </c>
      <c r="CK60" s="175">
        <v>0</v>
      </c>
      <c r="CL60" s="176">
        <v>192</v>
      </c>
      <c r="CM60" s="174">
        <v>0</v>
      </c>
      <c r="CN60" s="175">
        <v>0</v>
      </c>
      <c r="CO60" s="176">
        <v>114.1</v>
      </c>
      <c r="CP60" s="174">
        <v>0</v>
      </c>
      <c r="CQ60" s="175">
        <v>0</v>
      </c>
      <c r="CR60" s="176">
        <v>72.8</v>
      </c>
      <c r="CS60" s="174">
        <v>0</v>
      </c>
      <c r="CT60" s="175">
        <v>0</v>
      </c>
      <c r="CU60" s="176">
        <v>89.5</v>
      </c>
      <c r="CV60" s="174">
        <v>0</v>
      </c>
      <c r="CW60" s="175">
        <v>0</v>
      </c>
      <c r="CX60" s="176">
        <v>380.16118697601917</v>
      </c>
      <c r="CY60" s="174">
        <v>0</v>
      </c>
      <c r="CZ60" s="175">
        <v>1.3529720351780374E-2</v>
      </c>
      <c r="DA60" s="174">
        <v>3.1169722963762383E-2</v>
      </c>
    </row>
    <row r="61" spans="3:115" outlineLevel="1">
      <c r="C61" s="165"/>
      <c r="D61" s="77" t="s">
        <v>686</v>
      </c>
      <c r="E61" s="175">
        <v>9.6469604340217563E-2</v>
      </c>
      <c r="F61" s="176">
        <v>48.458872918312821</v>
      </c>
      <c r="G61" s="174">
        <v>0</v>
      </c>
      <c r="H61" s="175">
        <v>0</v>
      </c>
      <c r="I61" s="176">
        <v>48.458872918312821</v>
      </c>
      <c r="J61" s="174">
        <v>0</v>
      </c>
      <c r="K61" s="175">
        <v>0.11120141584044785</v>
      </c>
      <c r="L61" s="176">
        <v>53.112846706149476</v>
      </c>
      <c r="M61" s="174">
        <v>0</v>
      </c>
      <c r="N61" s="175">
        <v>0</v>
      </c>
      <c r="O61" s="176">
        <v>39.543114653061693</v>
      </c>
      <c r="P61" s="174">
        <v>0</v>
      </c>
      <c r="Q61" s="175">
        <v>5.3224609291154523E-2</v>
      </c>
      <c r="R61" s="176">
        <v>38.798423357110316</v>
      </c>
      <c r="S61" s="174">
        <v>0</v>
      </c>
      <c r="T61" s="175">
        <v>0.10264746077579801</v>
      </c>
      <c r="U61" s="176">
        <v>48.516431143072076</v>
      </c>
      <c r="V61" s="174">
        <v>0</v>
      </c>
      <c r="W61" s="175">
        <v>0</v>
      </c>
      <c r="X61" s="176">
        <v>36.625756330721408</v>
      </c>
      <c r="Y61" s="174">
        <v>0</v>
      </c>
      <c r="Z61" s="175">
        <v>0</v>
      </c>
      <c r="AA61" s="176">
        <v>37.404809706710566</v>
      </c>
      <c r="AB61" s="174">
        <v>0</v>
      </c>
      <c r="AC61" s="175">
        <v>0</v>
      </c>
      <c r="AD61" s="176">
        <v>55.915647292822079</v>
      </c>
      <c r="AE61" s="174">
        <v>0</v>
      </c>
      <c r="AF61" s="175">
        <v>5.1323730387899003E-2</v>
      </c>
      <c r="AG61" s="176">
        <v>20.7</v>
      </c>
      <c r="AH61" s="174">
        <v>0</v>
      </c>
      <c r="AI61" s="175">
        <v>5.9877685452548846E-2</v>
      </c>
      <c r="AJ61" s="176">
        <v>45.477154593280503</v>
      </c>
      <c r="AK61" s="174">
        <v>0</v>
      </c>
      <c r="AL61" s="175">
        <v>0</v>
      </c>
      <c r="AM61" s="176">
        <v>18.803796985166329</v>
      </c>
      <c r="AN61" s="174">
        <v>0</v>
      </c>
      <c r="AO61" s="175">
        <v>0</v>
      </c>
      <c r="AP61" s="176">
        <v>47.571428571428569</v>
      </c>
      <c r="AQ61" s="174">
        <v>0</v>
      </c>
      <c r="AR61" s="175">
        <v>4.8879743226570481E-2</v>
      </c>
      <c r="AS61" s="176">
        <v>315.82100678014564</v>
      </c>
      <c r="AT61" s="174">
        <v>0</v>
      </c>
      <c r="AU61" s="175">
        <v>0</v>
      </c>
      <c r="AV61" s="176">
        <v>308.45292686629477</v>
      </c>
      <c r="AW61" s="174">
        <v>0</v>
      </c>
      <c r="AX61" s="175">
        <v>0</v>
      </c>
      <c r="AY61" s="176">
        <v>348.14062576506063</v>
      </c>
      <c r="AZ61" s="174">
        <v>0</v>
      </c>
      <c r="BA61" s="175">
        <v>0</v>
      </c>
      <c r="BB61" s="176">
        <v>236.55983550503868</v>
      </c>
      <c r="BC61" s="174">
        <v>0</v>
      </c>
      <c r="BD61" s="175">
        <v>3.4215820258599337E-2</v>
      </c>
      <c r="BE61" s="176">
        <v>396.60044714255076</v>
      </c>
      <c r="BF61" s="174">
        <v>0</v>
      </c>
      <c r="BG61" s="175">
        <v>3.1681315054258641E-2</v>
      </c>
      <c r="BH61" s="176">
        <v>896.19875881840198</v>
      </c>
      <c r="BI61" s="174">
        <v>1.0999999999999999E-2</v>
      </c>
      <c r="BJ61" s="175">
        <v>2.2097717250345403E-2</v>
      </c>
      <c r="BK61" s="176">
        <v>605.13592647759231</v>
      </c>
      <c r="BL61" s="174">
        <v>3.3333333333333335E-3</v>
      </c>
      <c r="BM61" s="175">
        <v>0</v>
      </c>
      <c r="BN61" s="176">
        <v>66.921606185847139</v>
      </c>
      <c r="BO61" s="174">
        <v>0</v>
      </c>
      <c r="BP61" s="175">
        <v>0</v>
      </c>
      <c r="BQ61" s="176">
        <v>72.8</v>
      </c>
      <c r="BR61" s="174">
        <v>0</v>
      </c>
      <c r="BS61" s="175">
        <v>8.2300674456970729E-2</v>
      </c>
      <c r="BT61" s="176">
        <v>133.76755240697358</v>
      </c>
      <c r="BU61" s="174">
        <v>0</v>
      </c>
      <c r="BV61" s="175">
        <v>0</v>
      </c>
      <c r="BW61" s="176">
        <v>72.8</v>
      </c>
      <c r="BX61" s="174">
        <v>0</v>
      </c>
      <c r="BY61" s="175">
        <v>2.2655401575638758E-2</v>
      </c>
      <c r="BZ61" s="176">
        <v>69.603242601416298</v>
      </c>
      <c r="CA61" s="174">
        <v>0</v>
      </c>
      <c r="CB61" s="175">
        <v>0</v>
      </c>
      <c r="CC61" s="176">
        <v>72.8</v>
      </c>
      <c r="CD61" s="174">
        <v>0</v>
      </c>
      <c r="CE61" s="175">
        <v>3.8492797790924252E-2</v>
      </c>
      <c r="CF61" s="176">
        <v>122.17571860477165</v>
      </c>
      <c r="CG61" s="174">
        <v>4.4999999999999998E-2</v>
      </c>
      <c r="CH61" s="175">
        <v>6.8431640517198675E-2</v>
      </c>
      <c r="CI61" s="176">
        <v>158.87928007239498</v>
      </c>
      <c r="CJ61" s="174">
        <v>3.5320051085568335E-2</v>
      </c>
      <c r="CK61" s="175">
        <v>0</v>
      </c>
      <c r="CL61" s="176">
        <v>192</v>
      </c>
      <c r="CM61" s="174">
        <v>0</v>
      </c>
      <c r="CN61" s="175">
        <v>6.8431640517198675E-2</v>
      </c>
      <c r="CO61" s="176">
        <v>158.87928007239498</v>
      </c>
      <c r="CP61" s="174">
        <v>3.5320051085568335E-2</v>
      </c>
      <c r="CQ61" s="175">
        <v>0</v>
      </c>
      <c r="CR61" s="176">
        <v>72.8</v>
      </c>
      <c r="CS61" s="174">
        <v>0</v>
      </c>
      <c r="CT61" s="175">
        <v>8.6711759303505914E-2</v>
      </c>
      <c r="CU61" s="176">
        <v>116.63552662952226</v>
      </c>
      <c r="CV61" s="174">
        <v>0</v>
      </c>
      <c r="CW61" s="175">
        <v>0</v>
      </c>
      <c r="CX61" s="176">
        <v>380.16118697601917</v>
      </c>
      <c r="CY61" s="174">
        <v>3.3333333333333335E-3</v>
      </c>
      <c r="CZ61" s="175">
        <v>3.525355898753936E-2</v>
      </c>
      <c r="DA61" s="174">
        <v>1.6064478990311939E-3</v>
      </c>
      <c r="DC61" s="178" t="str">
        <f>C58</f>
        <v>Households</v>
      </c>
    </row>
    <row r="62" spans="3:115" outlineLevel="1">
      <c r="C62" s="165"/>
      <c r="D62" s="77" t="s">
        <v>687</v>
      </c>
      <c r="E62" s="175">
        <v>0</v>
      </c>
      <c r="F62" s="176">
        <v>48.458872918312821</v>
      </c>
      <c r="G62" s="174">
        <v>0</v>
      </c>
      <c r="H62" s="175">
        <v>0</v>
      </c>
      <c r="I62" s="176">
        <v>48.458872918312821</v>
      </c>
      <c r="J62" s="174">
        <v>0</v>
      </c>
      <c r="K62" s="175">
        <v>0</v>
      </c>
      <c r="L62" s="176">
        <v>42.490277364919585</v>
      </c>
      <c r="M62" s="174">
        <v>0</v>
      </c>
      <c r="N62" s="175">
        <v>0</v>
      </c>
      <c r="O62" s="176">
        <v>39.543114653061693</v>
      </c>
      <c r="P62" s="174">
        <v>0</v>
      </c>
      <c r="Q62" s="175">
        <v>0</v>
      </c>
      <c r="R62" s="176">
        <v>38.798423357110316</v>
      </c>
      <c r="S62" s="174">
        <v>0</v>
      </c>
      <c r="T62" s="175">
        <v>0</v>
      </c>
      <c r="U62" s="176">
        <v>41.204897155519689</v>
      </c>
      <c r="V62" s="174">
        <v>0</v>
      </c>
      <c r="W62" s="175">
        <v>0</v>
      </c>
      <c r="X62" s="176">
        <v>36.625756330721408</v>
      </c>
      <c r="Y62" s="174">
        <v>0</v>
      </c>
      <c r="Z62" s="175">
        <v>0</v>
      </c>
      <c r="AA62" s="176">
        <v>37.404809706710566</v>
      </c>
      <c r="AB62" s="174">
        <v>0</v>
      </c>
      <c r="AC62" s="175">
        <v>6.953802775936449E-3</v>
      </c>
      <c r="AD62" s="176">
        <v>55.915647292822079</v>
      </c>
      <c r="AE62" s="174">
        <v>0</v>
      </c>
      <c r="AF62" s="175">
        <v>0</v>
      </c>
      <c r="AG62" s="176">
        <v>18.803796985166329</v>
      </c>
      <c r="AH62" s="174">
        <v>0</v>
      </c>
      <c r="AI62" s="175">
        <v>0</v>
      </c>
      <c r="AJ62" s="176">
        <v>45.477154593280503</v>
      </c>
      <c r="AK62" s="174">
        <v>0</v>
      </c>
      <c r="AL62" s="175">
        <v>0</v>
      </c>
      <c r="AM62" s="176">
        <v>18.803796985166329</v>
      </c>
      <c r="AN62" s="174">
        <v>0</v>
      </c>
      <c r="AO62" s="175">
        <v>0</v>
      </c>
      <c r="AP62" s="176">
        <v>47.571428571428569</v>
      </c>
      <c r="AQ62" s="174">
        <v>0</v>
      </c>
      <c r="AR62" s="175">
        <v>1.7107910129299669E-2</v>
      </c>
      <c r="AS62" s="176">
        <v>315.82100678014564</v>
      </c>
      <c r="AT62" s="174">
        <v>0</v>
      </c>
      <c r="AU62" s="175">
        <v>0</v>
      </c>
      <c r="AV62" s="176">
        <v>263.98276432759872</v>
      </c>
      <c r="AW62" s="174">
        <v>0</v>
      </c>
      <c r="AX62" s="175">
        <v>0</v>
      </c>
      <c r="AY62" s="176">
        <v>348.14062576506063</v>
      </c>
      <c r="AZ62" s="174">
        <v>0</v>
      </c>
      <c r="BA62" s="175">
        <v>0</v>
      </c>
      <c r="BB62" s="176">
        <v>236.55983550503868</v>
      </c>
      <c r="BC62" s="174">
        <v>0</v>
      </c>
      <c r="BD62" s="175">
        <v>0</v>
      </c>
      <c r="BE62" s="176">
        <v>76.641550669216073</v>
      </c>
      <c r="BF62" s="174">
        <v>0</v>
      </c>
      <c r="BG62" s="175">
        <v>0</v>
      </c>
      <c r="BH62" s="176">
        <v>635</v>
      </c>
      <c r="BI62" s="174">
        <v>0</v>
      </c>
      <c r="BJ62" s="175">
        <v>0</v>
      </c>
      <c r="BK62" s="176">
        <v>302.56796323879615</v>
      </c>
      <c r="BL62" s="174">
        <v>0</v>
      </c>
      <c r="BM62" s="175">
        <v>1.7107910129299669E-2</v>
      </c>
      <c r="BN62" s="176">
        <v>66.921606185847139</v>
      </c>
      <c r="BO62" s="174">
        <v>0</v>
      </c>
      <c r="BP62" s="175">
        <v>1.7107910129299669E-2</v>
      </c>
      <c r="BQ62" s="176">
        <v>158.55157979201607</v>
      </c>
      <c r="BR62" s="174">
        <v>0</v>
      </c>
      <c r="BS62" s="175">
        <v>2.5661865193949501E-2</v>
      </c>
      <c r="BT62" s="176">
        <v>133.76755240697358</v>
      </c>
      <c r="BU62" s="174">
        <v>0</v>
      </c>
      <c r="BV62" s="175">
        <v>1.7107910129299669E-2</v>
      </c>
      <c r="BW62" s="176">
        <v>158.55157979201607</v>
      </c>
      <c r="BX62" s="174">
        <v>0</v>
      </c>
      <c r="BY62" s="175">
        <v>0</v>
      </c>
      <c r="BZ62" s="176">
        <v>66.921606054785229</v>
      </c>
      <c r="CA62" s="174">
        <v>0</v>
      </c>
      <c r="CB62" s="175">
        <v>1.7107910129299669E-2</v>
      </c>
      <c r="CC62" s="176">
        <v>158.55157979201607</v>
      </c>
      <c r="CD62" s="174">
        <v>0</v>
      </c>
      <c r="CE62" s="175">
        <v>0</v>
      </c>
      <c r="CF62" s="176">
        <v>122.17571860477165</v>
      </c>
      <c r="CG62" s="174">
        <v>0</v>
      </c>
      <c r="CH62" s="175">
        <v>1.7107910129299669E-2</v>
      </c>
      <c r="CI62" s="176">
        <v>158.87928007239498</v>
      </c>
      <c r="CJ62" s="174">
        <v>0</v>
      </c>
      <c r="CK62" s="175">
        <v>0</v>
      </c>
      <c r="CL62" s="176">
        <v>192</v>
      </c>
      <c r="CM62" s="174">
        <v>0</v>
      </c>
      <c r="CN62" s="175">
        <v>1.7107910129299669E-2</v>
      </c>
      <c r="CO62" s="176">
        <v>158.87928007239498</v>
      </c>
      <c r="CP62" s="174">
        <v>0</v>
      </c>
      <c r="CQ62" s="175">
        <v>1.7107910129299669E-2</v>
      </c>
      <c r="CR62" s="176">
        <v>158.55157979201607</v>
      </c>
      <c r="CS62" s="174">
        <v>0</v>
      </c>
      <c r="CT62" s="175">
        <v>2.4817503524796523E-2</v>
      </c>
      <c r="CU62" s="176">
        <v>116.63552662952226</v>
      </c>
      <c r="CV62" s="174">
        <v>0</v>
      </c>
      <c r="CW62" s="175">
        <v>0</v>
      </c>
      <c r="CX62" s="176">
        <v>380.16118697601917</v>
      </c>
      <c r="CY62" s="174">
        <v>0</v>
      </c>
      <c r="CZ62" s="175">
        <v>6.6512641144301672E-3</v>
      </c>
      <c r="DA62" s="174">
        <v>0</v>
      </c>
      <c r="DC62" s="177">
        <f>CZ62/CZ65</f>
        <v>4.26045673272629E-2</v>
      </c>
      <c r="DD62" s="77" t="s">
        <v>688</v>
      </c>
      <c r="DI62" s="77" t="s">
        <v>6</v>
      </c>
      <c r="DK62" s="35" t="s">
        <v>696</v>
      </c>
    </row>
    <row r="63" spans="3:115" outlineLevel="1">
      <c r="C63" s="165"/>
      <c r="D63" s="77" t="s">
        <v>689</v>
      </c>
      <c r="E63" s="175">
        <v>0</v>
      </c>
      <c r="F63" s="176">
        <v>48.458872918312821</v>
      </c>
      <c r="G63" s="174">
        <v>0</v>
      </c>
      <c r="H63" s="175">
        <v>6.0141499019963282E-2</v>
      </c>
      <c r="I63" s="176">
        <v>44.69407265226279</v>
      </c>
      <c r="J63" s="174">
        <v>0</v>
      </c>
      <c r="K63" s="175">
        <v>0</v>
      </c>
      <c r="L63" s="176">
        <v>42.490277364919585</v>
      </c>
      <c r="M63" s="174">
        <v>0</v>
      </c>
      <c r="N63" s="175">
        <v>6.0141499019963282E-2</v>
      </c>
      <c r="O63" s="176">
        <v>53.920614943048527</v>
      </c>
      <c r="P63" s="174">
        <v>0</v>
      </c>
      <c r="Q63" s="175">
        <v>0</v>
      </c>
      <c r="R63" s="176">
        <v>38.798423357110316</v>
      </c>
      <c r="S63" s="174">
        <v>0</v>
      </c>
      <c r="T63" s="175">
        <v>0</v>
      </c>
      <c r="U63" s="176">
        <v>41.204897155519689</v>
      </c>
      <c r="V63" s="174">
        <v>0</v>
      </c>
      <c r="W63" s="175">
        <v>6.0141499019963282E-2</v>
      </c>
      <c r="X63" s="176">
        <v>53.920614943048527</v>
      </c>
      <c r="Y63" s="174">
        <v>0</v>
      </c>
      <c r="Z63" s="175">
        <v>0</v>
      </c>
      <c r="AA63" s="176">
        <v>37.404809706710566</v>
      </c>
      <c r="AB63" s="174">
        <v>0</v>
      </c>
      <c r="AC63" s="175">
        <v>0</v>
      </c>
      <c r="AD63" s="176">
        <v>55.915647292822079</v>
      </c>
      <c r="AE63" s="174">
        <v>0</v>
      </c>
      <c r="AF63" s="175">
        <v>0</v>
      </c>
      <c r="AG63" s="176">
        <v>18.803796985166329</v>
      </c>
      <c r="AH63" s="174">
        <v>0</v>
      </c>
      <c r="AI63" s="175">
        <v>0</v>
      </c>
      <c r="AJ63" s="176">
        <v>45.477154593280503</v>
      </c>
      <c r="AK63" s="174">
        <v>0</v>
      </c>
      <c r="AL63" s="175">
        <v>0</v>
      </c>
      <c r="AM63" s="176">
        <v>18.803796985166329</v>
      </c>
      <c r="AN63" s="174">
        <v>0</v>
      </c>
      <c r="AO63" s="175">
        <v>0</v>
      </c>
      <c r="AP63" s="176">
        <v>47.571428571428569</v>
      </c>
      <c r="AQ63" s="174">
        <v>0</v>
      </c>
      <c r="AR63" s="175">
        <v>0</v>
      </c>
      <c r="AS63" s="176">
        <v>285.39961241556045</v>
      </c>
      <c r="AT63" s="174">
        <v>0</v>
      </c>
      <c r="AU63" s="175">
        <v>0</v>
      </c>
      <c r="AV63" s="176">
        <v>263.98276432759872</v>
      </c>
      <c r="AW63" s="174">
        <v>0</v>
      </c>
      <c r="AX63" s="175">
        <v>0</v>
      </c>
      <c r="AY63" s="176">
        <v>348.14062576506063</v>
      </c>
      <c r="AZ63" s="174">
        <v>0</v>
      </c>
      <c r="BA63" s="175">
        <v>0</v>
      </c>
      <c r="BB63" s="176">
        <v>236.55983550503868</v>
      </c>
      <c r="BC63" s="174">
        <v>0</v>
      </c>
      <c r="BD63" s="175">
        <v>0</v>
      </c>
      <c r="BE63" s="176">
        <v>76.641550669216073</v>
      </c>
      <c r="BF63" s="174">
        <v>0</v>
      </c>
      <c r="BG63" s="175">
        <v>0.10138020817362767</v>
      </c>
      <c r="BH63" s="176">
        <v>896.19875881840198</v>
      </c>
      <c r="BI63" s="174">
        <v>0</v>
      </c>
      <c r="BJ63" s="175">
        <v>0</v>
      </c>
      <c r="BK63" s="176">
        <v>302.56796323879615</v>
      </c>
      <c r="BL63" s="174">
        <v>0</v>
      </c>
      <c r="BM63" s="175">
        <v>5.0820556560566651E-2</v>
      </c>
      <c r="BN63" s="176">
        <v>66.921606185847139</v>
      </c>
      <c r="BO63" s="174">
        <v>0</v>
      </c>
      <c r="BP63" s="175">
        <v>0</v>
      </c>
      <c r="BQ63" s="176">
        <v>72.8</v>
      </c>
      <c r="BR63" s="174">
        <v>0</v>
      </c>
      <c r="BS63" s="175">
        <v>0</v>
      </c>
      <c r="BT63" s="176">
        <v>66.921606103675003</v>
      </c>
      <c r="BU63" s="174">
        <v>0</v>
      </c>
      <c r="BV63" s="175">
        <v>0</v>
      </c>
      <c r="BW63" s="176">
        <v>72.8</v>
      </c>
      <c r="BX63" s="174">
        <v>0</v>
      </c>
      <c r="BY63" s="175">
        <v>0</v>
      </c>
      <c r="BZ63" s="176">
        <v>66.921606054785229</v>
      </c>
      <c r="CA63" s="174">
        <v>0</v>
      </c>
      <c r="CB63" s="175">
        <v>0</v>
      </c>
      <c r="CC63" s="176">
        <v>72.8</v>
      </c>
      <c r="CD63" s="174">
        <v>0</v>
      </c>
      <c r="CE63" s="175">
        <v>0</v>
      </c>
      <c r="CF63" s="176">
        <v>122.17571860477165</v>
      </c>
      <c r="CG63" s="174">
        <v>0</v>
      </c>
      <c r="CH63" s="175">
        <v>0</v>
      </c>
      <c r="CI63" s="176">
        <v>91.337090567862987</v>
      </c>
      <c r="CJ63" s="174">
        <v>0</v>
      </c>
      <c r="CK63" s="175">
        <v>0</v>
      </c>
      <c r="CL63" s="176">
        <v>192</v>
      </c>
      <c r="CM63" s="174">
        <v>0</v>
      </c>
      <c r="CN63" s="175">
        <v>0</v>
      </c>
      <c r="CO63" s="176">
        <v>114.1</v>
      </c>
      <c r="CP63" s="174">
        <v>0</v>
      </c>
      <c r="CQ63" s="175">
        <v>0</v>
      </c>
      <c r="CR63" s="176">
        <v>72.8</v>
      </c>
      <c r="CS63" s="174">
        <v>0</v>
      </c>
      <c r="CT63" s="175">
        <v>0</v>
      </c>
      <c r="CU63" s="176">
        <v>89.5</v>
      </c>
      <c r="CV63" s="174">
        <v>0</v>
      </c>
      <c r="CW63" s="175">
        <v>0</v>
      </c>
      <c r="CX63" s="176">
        <v>380.16118697601917</v>
      </c>
      <c r="CY63" s="174">
        <v>0</v>
      </c>
      <c r="CZ63" s="175">
        <v>1.1120936673762096E-2</v>
      </c>
      <c r="DA63" s="174">
        <v>0</v>
      </c>
      <c r="DK63" s="258" t="s">
        <v>756</v>
      </c>
    </row>
    <row r="64" spans="3:115" outlineLevel="1">
      <c r="C64" s="165"/>
      <c r="D64" s="173" t="s">
        <v>690</v>
      </c>
      <c r="E64" s="171">
        <v>0</v>
      </c>
      <c r="F64" s="172">
        <v>0</v>
      </c>
      <c r="G64" s="170">
        <v>0</v>
      </c>
      <c r="H64" s="171">
        <v>0</v>
      </c>
      <c r="I64" s="172">
        <v>0</v>
      </c>
      <c r="J64" s="170">
        <v>0</v>
      </c>
      <c r="K64" s="171">
        <v>0</v>
      </c>
      <c r="L64" s="172">
        <v>0</v>
      </c>
      <c r="M64" s="170">
        <v>0</v>
      </c>
      <c r="N64" s="171">
        <v>0</v>
      </c>
      <c r="O64" s="172">
        <v>0</v>
      </c>
      <c r="P64" s="170">
        <v>0</v>
      </c>
      <c r="Q64" s="171">
        <v>0</v>
      </c>
      <c r="R64" s="172">
        <v>0</v>
      </c>
      <c r="S64" s="170">
        <v>0</v>
      </c>
      <c r="T64" s="171">
        <v>0</v>
      </c>
      <c r="U64" s="172">
        <v>0</v>
      </c>
      <c r="V64" s="170">
        <v>0</v>
      </c>
      <c r="W64" s="171">
        <v>0</v>
      </c>
      <c r="X64" s="172">
        <v>0</v>
      </c>
      <c r="Y64" s="170">
        <v>0</v>
      </c>
      <c r="Z64" s="171">
        <v>0</v>
      </c>
      <c r="AA64" s="172">
        <v>0</v>
      </c>
      <c r="AB64" s="170">
        <v>0</v>
      </c>
      <c r="AC64" s="171">
        <v>0</v>
      </c>
      <c r="AD64" s="172">
        <v>0</v>
      </c>
      <c r="AE64" s="170">
        <v>0</v>
      </c>
      <c r="AF64" s="171">
        <v>0</v>
      </c>
      <c r="AG64" s="172">
        <v>0</v>
      </c>
      <c r="AH64" s="170">
        <v>0</v>
      </c>
      <c r="AI64" s="171">
        <v>0</v>
      </c>
      <c r="AJ64" s="172">
        <v>0</v>
      </c>
      <c r="AK64" s="170">
        <v>0</v>
      </c>
      <c r="AL64" s="171">
        <v>0</v>
      </c>
      <c r="AM64" s="172">
        <v>0</v>
      </c>
      <c r="AN64" s="170">
        <v>0</v>
      </c>
      <c r="AO64" s="171">
        <v>0</v>
      </c>
      <c r="AP64" s="172">
        <v>0</v>
      </c>
      <c r="AQ64" s="170">
        <v>0</v>
      </c>
      <c r="AR64" s="171">
        <v>0</v>
      </c>
      <c r="AS64" s="172">
        <v>0</v>
      </c>
      <c r="AT64" s="170">
        <v>0</v>
      </c>
      <c r="AU64" s="171">
        <v>0</v>
      </c>
      <c r="AV64" s="172">
        <v>0</v>
      </c>
      <c r="AW64" s="170">
        <v>0</v>
      </c>
      <c r="AX64" s="171">
        <v>0</v>
      </c>
      <c r="AY64" s="172">
        <v>0</v>
      </c>
      <c r="AZ64" s="170">
        <v>0</v>
      </c>
      <c r="BA64" s="171">
        <v>0</v>
      </c>
      <c r="BB64" s="172">
        <v>0</v>
      </c>
      <c r="BC64" s="170">
        <v>0</v>
      </c>
      <c r="BD64" s="171">
        <v>0</v>
      </c>
      <c r="BE64" s="172">
        <v>0</v>
      </c>
      <c r="BF64" s="170">
        <v>0</v>
      </c>
      <c r="BG64" s="171">
        <v>0</v>
      </c>
      <c r="BH64" s="172">
        <v>0</v>
      </c>
      <c r="BI64" s="170">
        <v>0</v>
      </c>
      <c r="BJ64" s="171">
        <v>0</v>
      </c>
      <c r="BK64" s="172">
        <v>0</v>
      </c>
      <c r="BL64" s="170">
        <v>0</v>
      </c>
      <c r="BM64" s="171">
        <v>0</v>
      </c>
      <c r="BN64" s="172">
        <v>0</v>
      </c>
      <c r="BO64" s="170">
        <v>0</v>
      </c>
      <c r="BP64" s="171">
        <v>0</v>
      </c>
      <c r="BQ64" s="172">
        <v>0</v>
      </c>
      <c r="BR64" s="170">
        <v>0</v>
      </c>
      <c r="BS64" s="171">
        <v>0</v>
      </c>
      <c r="BT64" s="172">
        <v>0</v>
      </c>
      <c r="BU64" s="170">
        <v>0</v>
      </c>
      <c r="BV64" s="171">
        <v>0</v>
      </c>
      <c r="BW64" s="172">
        <v>0</v>
      </c>
      <c r="BX64" s="170">
        <v>0</v>
      </c>
      <c r="BY64" s="171">
        <v>0</v>
      </c>
      <c r="BZ64" s="172">
        <v>0</v>
      </c>
      <c r="CA64" s="170">
        <v>0</v>
      </c>
      <c r="CB64" s="171">
        <v>0</v>
      </c>
      <c r="CC64" s="172">
        <v>0</v>
      </c>
      <c r="CD64" s="170">
        <v>0</v>
      </c>
      <c r="CE64" s="171">
        <v>0</v>
      </c>
      <c r="CF64" s="172">
        <v>0</v>
      </c>
      <c r="CG64" s="170">
        <v>0</v>
      </c>
      <c r="CH64" s="171">
        <v>0</v>
      </c>
      <c r="CI64" s="172">
        <v>0</v>
      </c>
      <c r="CJ64" s="170">
        <v>0</v>
      </c>
      <c r="CK64" s="171">
        <v>0</v>
      </c>
      <c r="CL64" s="172">
        <v>0</v>
      </c>
      <c r="CM64" s="170">
        <v>0</v>
      </c>
      <c r="CN64" s="171">
        <v>0</v>
      </c>
      <c r="CO64" s="172">
        <v>0</v>
      </c>
      <c r="CP64" s="170">
        <v>0</v>
      </c>
      <c r="CQ64" s="171">
        <v>0</v>
      </c>
      <c r="CR64" s="172">
        <v>0</v>
      </c>
      <c r="CS64" s="170">
        <v>0</v>
      </c>
      <c r="CT64" s="171">
        <v>0</v>
      </c>
      <c r="CU64" s="172">
        <v>0</v>
      </c>
      <c r="CV64" s="170">
        <v>0</v>
      </c>
      <c r="CW64" s="171">
        <v>0</v>
      </c>
      <c r="CX64" s="172">
        <v>0</v>
      </c>
      <c r="CY64" s="170">
        <v>0</v>
      </c>
      <c r="CZ64" s="171">
        <v>0</v>
      </c>
      <c r="DA64" s="170">
        <v>0</v>
      </c>
    </row>
    <row r="65" spans="3:133">
      <c r="C65" s="169"/>
      <c r="D65" s="150" t="s">
        <v>691</v>
      </c>
      <c r="E65" s="167">
        <v>0.29394064024820898</v>
      </c>
      <c r="F65" s="168"/>
      <c r="G65" s="166">
        <v>4.4164037854889593E-2</v>
      </c>
      <c r="H65" s="167">
        <v>6.0141499019963282E-2</v>
      </c>
      <c r="I65" s="168"/>
      <c r="J65" s="166">
        <v>0</v>
      </c>
      <c r="K65" s="167">
        <v>0.18834541799756765</v>
      </c>
      <c r="L65" s="168"/>
      <c r="M65" s="166">
        <v>0.2</v>
      </c>
      <c r="N65" s="167">
        <v>6.0141499019963282E-2</v>
      </c>
      <c r="O65" s="168"/>
      <c r="P65" s="166">
        <v>0</v>
      </c>
      <c r="Q65" s="167">
        <v>0.12369399199264311</v>
      </c>
      <c r="R65" s="168"/>
      <c r="S65" s="166">
        <v>0.02</v>
      </c>
      <c r="T65" s="167">
        <v>0.20100273698804505</v>
      </c>
      <c r="U65" s="168"/>
      <c r="V65" s="166">
        <v>0.15070222222222221</v>
      </c>
      <c r="W65" s="167">
        <v>6.0141499019963282E-2</v>
      </c>
      <c r="X65" s="168"/>
      <c r="Y65" s="166">
        <v>0</v>
      </c>
      <c r="Z65" s="167">
        <v>0.13506244838920789</v>
      </c>
      <c r="AA65" s="168"/>
      <c r="AB65" s="166">
        <v>0</v>
      </c>
      <c r="AC65" s="167">
        <v>0.13501915336526626</v>
      </c>
      <c r="AD65" s="168"/>
      <c r="AE65" s="166">
        <v>0.09</v>
      </c>
      <c r="AF65" s="167">
        <v>0.34012154661821964</v>
      </c>
      <c r="AG65" s="168"/>
      <c r="AH65" s="166">
        <v>0.09</v>
      </c>
      <c r="AI65" s="167">
        <v>0.28472450429477308</v>
      </c>
      <c r="AJ65" s="168"/>
      <c r="AK65" s="166">
        <v>0.09</v>
      </c>
      <c r="AL65" s="167">
        <v>0.28472450429477308</v>
      </c>
      <c r="AM65" s="168"/>
      <c r="AN65" s="166">
        <v>0.09</v>
      </c>
      <c r="AO65" s="167">
        <v>0.11975537090509769</v>
      </c>
      <c r="AP65" s="168"/>
      <c r="AQ65" s="166">
        <v>0</v>
      </c>
      <c r="AR65" s="167">
        <v>0.32586495484380318</v>
      </c>
      <c r="AS65" s="168"/>
      <c r="AT65" s="166">
        <v>0</v>
      </c>
      <c r="AU65" s="167">
        <v>0.23388957133913973</v>
      </c>
      <c r="AV65" s="168"/>
      <c r="AW65" s="166">
        <v>0</v>
      </c>
      <c r="AX65" s="167">
        <v>0.23388957133913973</v>
      </c>
      <c r="AY65" s="168"/>
      <c r="AZ65" s="166">
        <v>0</v>
      </c>
      <c r="BA65" s="167">
        <v>0.11975537090509769</v>
      </c>
      <c r="BB65" s="168"/>
      <c r="BC65" s="166">
        <v>6.7500000000000004E-2</v>
      </c>
      <c r="BD65" s="167">
        <v>0.10240306205966515</v>
      </c>
      <c r="BE65" s="168"/>
      <c r="BF65" s="166">
        <v>0</v>
      </c>
      <c r="BG65" s="167">
        <v>0.13306152322788631</v>
      </c>
      <c r="BH65" s="168"/>
      <c r="BI65" s="166">
        <v>1.0999999999999999E-2</v>
      </c>
      <c r="BJ65" s="167">
        <v>4.7759582444294901E-2</v>
      </c>
      <c r="BK65" s="168"/>
      <c r="BL65" s="166">
        <v>3.3333333333333335E-3</v>
      </c>
      <c r="BM65" s="167">
        <v>6.7928466689866324E-2</v>
      </c>
      <c r="BN65" s="168"/>
      <c r="BO65" s="166">
        <v>0</v>
      </c>
      <c r="BP65" s="167">
        <v>9.6981967676784728E-2</v>
      </c>
      <c r="BQ65" s="168"/>
      <c r="BR65" s="166">
        <v>0.09</v>
      </c>
      <c r="BS65" s="167">
        <v>0.10796253965092023</v>
      </c>
      <c r="BT65" s="168"/>
      <c r="BU65" s="166">
        <v>0.03</v>
      </c>
      <c r="BV65" s="167">
        <v>9.6981967676784728E-2</v>
      </c>
      <c r="BW65" s="168"/>
      <c r="BX65" s="166">
        <v>0.09</v>
      </c>
      <c r="BY65" s="167">
        <v>5.9437408353633044E-2</v>
      </c>
      <c r="BZ65" s="168"/>
      <c r="CA65" s="166">
        <v>0</v>
      </c>
      <c r="CB65" s="167">
        <v>9.6981967676784728E-2</v>
      </c>
      <c r="CC65" s="168"/>
      <c r="CD65" s="166">
        <v>0.09</v>
      </c>
      <c r="CE65" s="167">
        <v>7.5171120265104627E-2</v>
      </c>
      <c r="CF65" s="168"/>
      <c r="CG65" s="166">
        <v>0.13793103448275856</v>
      </c>
      <c r="CH65" s="167">
        <v>0.10556214176078983</v>
      </c>
      <c r="CI65" s="168"/>
      <c r="CJ65" s="166">
        <v>0.11407005108556834</v>
      </c>
      <c r="CK65" s="167">
        <v>0.13900748700339147</v>
      </c>
      <c r="CL65" s="168"/>
      <c r="CM65" s="166">
        <v>0.09</v>
      </c>
      <c r="CN65" s="167">
        <v>0.10556214176078983</v>
      </c>
      <c r="CO65" s="168"/>
      <c r="CP65" s="166">
        <v>0.11407005108556834</v>
      </c>
      <c r="CQ65" s="167">
        <v>9.6981967676784728E-2</v>
      </c>
      <c r="CR65" s="168"/>
      <c r="CS65" s="166">
        <v>0.09</v>
      </c>
      <c r="CT65" s="167">
        <v>0.11152926282830244</v>
      </c>
      <c r="CU65" s="168"/>
      <c r="CV65" s="166">
        <v>0.1</v>
      </c>
      <c r="CW65" s="167">
        <v>4.7759582444294908E-2</v>
      </c>
      <c r="CX65" s="168"/>
      <c r="CY65" s="166">
        <v>3.3333333333333335E-3</v>
      </c>
      <c r="CZ65" s="167">
        <v>0.15611622254813948</v>
      </c>
      <c r="DA65" s="166">
        <v>4.6309208948508922E-2</v>
      </c>
      <c r="DN65" s="77" t="s">
        <v>697</v>
      </c>
      <c r="DO65" s="173">
        <v>1.5</v>
      </c>
    </row>
    <row r="66" spans="3:133" outlineLevel="1">
      <c r="C66" s="165"/>
      <c r="E66" s="163" t="s">
        <v>681</v>
      </c>
      <c r="F66" s="164"/>
      <c r="G66" s="162" t="s">
        <v>681</v>
      </c>
      <c r="H66" s="163" t="s">
        <v>681</v>
      </c>
      <c r="I66" s="164"/>
      <c r="J66" s="162" t="s">
        <v>681</v>
      </c>
      <c r="K66" s="163" t="s">
        <v>681</v>
      </c>
      <c r="L66" s="164"/>
      <c r="M66" s="162" t="s">
        <v>681</v>
      </c>
      <c r="N66" s="163" t="s">
        <v>681</v>
      </c>
      <c r="O66" s="164"/>
      <c r="P66" s="162" t="s">
        <v>681</v>
      </c>
      <c r="Q66" s="163" t="s">
        <v>681</v>
      </c>
      <c r="R66" s="164"/>
      <c r="S66" s="162" t="s">
        <v>681</v>
      </c>
      <c r="T66" s="163" t="s">
        <v>681</v>
      </c>
      <c r="U66" s="164"/>
      <c r="V66" s="162" t="s">
        <v>681</v>
      </c>
      <c r="W66" s="163" t="s">
        <v>681</v>
      </c>
      <c r="X66" s="164"/>
      <c r="Y66" s="162" t="s">
        <v>681</v>
      </c>
      <c r="Z66" s="163" t="s">
        <v>681</v>
      </c>
      <c r="AA66" s="164"/>
      <c r="AB66" s="162" t="s">
        <v>681</v>
      </c>
      <c r="AC66" s="163" t="s">
        <v>681</v>
      </c>
      <c r="AD66" s="164"/>
      <c r="AE66" s="162" t="s">
        <v>681</v>
      </c>
      <c r="AF66" s="163" t="s">
        <v>681</v>
      </c>
      <c r="AG66" s="164"/>
      <c r="AH66" s="162" t="s">
        <v>681</v>
      </c>
      <c r="AI66" s="163" t="s">
        <v>681</v>
      </c>
      <c r="AJ66" s="164"/>
      <c r="AK66" s="162" t="s">
        <v>681</v>
      </c>
      <c r="AL66" s="163" t="s">
        <v>681</v>
      </c>
      <c r="AM66" s="164"/>
      <c r="AN66" s="162" t="s">
        <v>681</v>
      </c>
      <c r="AO66" s="163" t="s">
        <v>681</v>
      </c>
      <c r="AP66" s="164"/>
      <c r="AQ66" s="162" t="s">
        <v>681</v>
      </c>
      <c r="AR66" s="163" t="s">
        <v>681</v>
      </c>
      <c r="AS66" s="164"/>
      <c r="AT66" s="162" t="s">
        <v>681</v>
      </c>
      <c r="AU66" s="163" t="s">
        <v>681</v>
      </c>
      <c r="AV66" s="164"/>
      <c r="AW66" s="162" t="s">
        <v>681</v>
      </c>
      <c r="AX66" s="163" t="s">
        <v>681</v>
      </c>
      <c r="AY66" s="164"/>
      <c r="AZ66" s="162" t="s">
        <v>681</v>
      </c>
      <c r="BA66" s="163" t="s">
        <v>681</v>
      </c>
      <c r="BB66" s="164"/>
      <c r="BC66" s="162" t="s">
        <v>681</v>
      </c>
      <c r="BD66" s="163" t="s">
        <v>681</v>
      </c>
      <c r="BE66" s="164"/>
      <c r="BF66" s="162" t="s">
        <v>681</v>
      </c>
      <c r="BG66" s="163" t="s">
        <v>681</v>
      </c>
      <c r="BH66" s="164"/>
      <c r="BI66" s="162" t="s">
        <v>681</v>
      </c>
      <c r="BJ66" s="163" t="s">
        <v>681</v>
      </c>
      <c r="BK66" s="164"/>
      <c r="BL66" s="162" t="s">
        <v>681</v>
      </c>
      <c r="BM66" s="163" t="s">
        <v>681</v>
      </c>
      <c r="BN66" s="164"/>
      <c r="BO66" s="162" t="s">
        <v>681</v>
      </c>
      <c r="BP66" s="163" t="s">
        <v>681</v>
      </c>
      <c r="BQ66" s="164"/>
      <c r="BR66" s="162" t="s">
        <v>681</v>
      </c>
      <c r="BS66" s="163" t="s">
        <v>681</v>
      </c>
      <c r="BT66" s="164"/>
      <c r="BU66" s="162" t="s">
        <v>681</v>
      </c>
      <c r="BV66" s="163" t="s">
        <v>681</v>
      </c>
      <c r="BW66" s="164"/>
      <c r="BX66" s="162" t="s">
        <v>681</v>
      </c>
      <c r="BY66" s="163" t="s">
        <v>681</v>
      </c>
      <c r="BZ66" s="164"/>
      <c r="CA66" s="162" t="s">
        <v>681</v>
      </c>
      <c r="CB66" s="163" t="s">
        <v>681</v>
      </c>
      <c r="CC66" s="164"/>
      <c r="CD66" s="162" t="s">
        <v>681</v>
      </c>
      <c r="CE66" s="163" t="s">
        <v>681</v>
      </c>
      <c r="CF66" s="164"/>
      <c r="CG66" s="162" t="s">
        <v>681</v>
      </c>
      <c r="CH66" s="163" t="s">
        <v>681</v>
      </c>
      <c r="CI66" s="164"/>
      <c r="CJ66" s="162" t="s">
        <v>681</v>
      </c>
      <c r="CK66" s="163" t="s">
        <v>681</v>
      </c>
      <c r="CL66" s="164"/>
      <c r="CM66" s="162" t="s">
        <v>681</v>
      </c>
      <c r="CN66" s="163" t="s">
        <v>681</v>
      </c>
      <c r="CO66" s="164"/>
      <c r="CP66" s="162" t="s">
        <v>681</v>
      </c>
      <c r="CQ66" s="163" t="s">
        <v>681</v>
      </c>
      <c r="CR66" s="164"/>
      <c r="CS66" s="162" t="s">
        <v>681</v>
      </c>
      <c r="CT66" s="163" t="s">
        <v>681</v>
      </c>
      <c r="CU66" s="164"/>
      <c r="CV66" s="162" t="s">
        <v>681</v>
      </c>
      <c r="CW66" s="163" t="s">
        <v>681</v>
      </c>
      <c r="CX66" s="164"/>
      <c r="CY66" s="162" t="s">
        <v>681</v>
      </c>
      <c r="CZ66" s="163"/>
      <c r="DA66" s="162"/>
    </row>
    <row r="67" spans="3:133" ht="58" outlineLevel="1">
      <c r="C67" s="161" t="s">
        <v>682</v>
      </c>
      <c r="D67" s="160" t="s">
        <v>680</v>
      </c>
      <c r="E67" s="158">
        <v>1</v>
      </c>
      <c r="F67" s="159">
        <v>48.458872918312828</v>
      </c>
      <c r="G67" s="157" t="s">
        <v>681</v>
      </c>
      <c r="H67" s="158">
        <v>1</v>
      </c>
      <c r="I67" s="159">
        <v>48.458872918312828</v>
      </c>
      <c r="J67" s="157" t="s">
        <v>681</v>
      </c>
      <c r="K67" s="158">
        <v>1</v>
      </c>
      <c r="L67" s="159">
        <v>50.627950184466421</v>
      </c>
      <c r="M67" s="157" t="s">
        <v>681</v>
      </c>
      <c r="N67" s="158">
        <v>1</v>
      </c>
      <c r="O67" s="159">
        <v>39.5431146530617</v>
      </c>
      <c r="P67" s="157" t="s">
        <v>681</v>
      </c>
      <c r="Q67" s="158">
        <v>1</v>
      </c>
      <c r="R67" s="159">
        <v>38.798423357110316</v>
      </c>
      <c r="S67" s="157" t="s">
        <v>681</v>
      </c>
      <c r="T67" s="158">
        <v>1</v>
      </c>
      <c r="U67" s="159">
        <v>41.204897155519689</v>
      </c>
      <c r="V67" s="157" t="s">
        <v>681</v>
      </c>
      <c r="W67" s="158">
        <v>1</v>
      </c>
      <c r="X67" s="159">
        <v>36.625756330721416</v>
      </c>
      <c r="Y67" s="157" t="s">
        <v>681</v>
      </c>
      <c r="Z67" s="158">
        <v>1</v>
      </c>
      <c r="AA67" s="159">
        <v>82.213419500091447</v>
      </c>
      <c r="AB67" s="157" t="s">
        <v>681</v>
      </c>
      <c r="AC67" s="158">
        <v>1</v>
      </c>
      <c r="AD67" s="159">
        <v>55.915647292822086</v>
      </c>
      <c r="AE67" s="157" t="s">
        <v>681</v>
      </c>
      <c r="AF67" s="158">
        <v>1</v>
      </c>
      <c r="AG67" s="159">
        <v>20.568588916825536</v>
      </c>
      <c r="AH67" s="157" t="s">
        <v>681</v>
      </c>
      <c r="AI67" s="158">
        <v>1</v>
      </c>
      <c r="AJ67" s="159">
        <v>45.47715459328051</v>
      </c>
      <c r="AK67" s="157" t="s">
        <v>681</v>
      </c>
      <c r="AL67" s="158">
        <v>1</v>
      </c>
      <c r="AM67" s="159">
        <v>20.204221236741812</v>
      </c>
      <c r="AN67" s="157" t="s">
        <v>681</v>
      </c>
      <c r="AO67" s="158">
        <v>1</v>
      </c>
      <c r="AP67" s="159">
        <v>71.818181818181813</v>
      </c>
      <c r="AQ67" s="157" t="s">
        <v>681</v>
      </c>
      <c r="AR67" s="158">
        <v>1</v>
      </c>
      <c r="AS67" s="159">
        <v>315.82100678014564</v>
      </c>
      <c r="AT67" s="157" t="s">
        <v>681</v>
      </c>
      <c r="AU67" s="158">
        <v>1</v>
      </c>
      <c r="AV67" s="159">
        <v>308.45292686629472</v>
      </c>
      <c r="AW67" s="157" t="s">
        <v>681</v>
      </c>
      <c r="AX67" s="158">
        <v>1</v>
      </c>
      <c r="AY67" s="159">
        <v>348.14062576506063</v>
      </c>
      <c r="AZ67" s="157" t="s">
        <v>681</v>
      </c>
      <c r="BA67" s="158">
        <v>1</v>
      </c>
      <c r="BB67" s="159">
        <v>236.55983550503868</v>
      </c>
      <c r="BC67" s="157" t="s">
        <v>681</v>
      </c>
      <c r="BD67" s="158">
        <v>1</v>
      </c>
      <c r="BE67" s="159">
        <v>396.60044714255076</v>
      </c>
      <c r="BF67" s="157" t="s">
        <v>681</v>
      </c>
      <c r="BG67" s="158">
        <v>1</v>
      </c>
      <c r="BH67" s="159">
        <v>896.19875881840198</v>
      </c>
      <c r="BI67" s="157" t="s">
        <v>681</v>
      </c>
      <c r="BJ67" s="158">
        <v>1</v>
      </c>
      <c r="BK67" s="159">
        <v>605.13592647759231</v>
      </c>
      <c r="BL67" s="157" t="s">
        <v>681</v>
      </c>
      <c r="BM67" s="158">
        <v>1</v>
      </c>
      <c r="BN67" s="159">
        <v>66.921606185847139</v>
      </c>
      <c r="BO67" s="157" t="s">
        <v>681</v>
      </c>
      <c r="BP67" s="158">
        <v>1</v>
      </c>
      <c r="BQ67" s="159">
        <v>158.55157979201607</v>
      </c>
      <c r="BR67" s="157" t="s">
        <v>681</v>
      </c>
      <c r="BS67" s="158">
        <v>1</v>
      </c>
      <c r="BT67" s="159">
        <v>133.76755240697358</v>
      </c>
      <c r="BU67" s="157" t="s">
        <v>681</v>
      </c>
      <c r="BV67" s="158">
        <v>1</v>
      </c>
      <c r="BW67" s="159">
        <v>158.55157979201607</v>
      </c>
      <c r="BX67" s="157" t="s">
        <v>681</v>
      </c>
      <c r="BY67" s="158">
        <v>1</v>
      </c>
      <c r="BZ67" s="159">
        <v>69.603242601416312</v>
      </c>
      <c r="CA67" s="157" t="s">
        <v>681</v>
      </c>
      <c r="CB67" s="158">
        <v>1</v>
      </c>
      <c r="CC67" s="159">
        <v>158.55157979201607</v>
      </c>
      <c r="CD67" s="157" t="s">
        <v>681</v>
      </c>
      <c r="CE67" s="158">
        <v>1</v>
      </c>
      <c r="CF67" s="159">
        <v>122.17571860477165</v>
      </c>
      <c r="CG67" s="157" t="s">
        <v>681</v>
      </c>
      <c r="CH67" s="158">
        <v>1</v>
      </c>
      <c r="CI67" s="159">
        <v>158.87928007239498</v>
      </c>
      <c r="CJ67" s="157" t="s">
        <v>681</v>
      </c>
      <c r="CK67" s="158">
        <v>1</v>
      </c>
      <c r="CL67" s="159">
        <v>276.08345230562242</v>
      </c>
      <c r="CM67" s="157" t="s">
        <v>681</v>
      </c>
      <c r="CN67" s="158">
        <v>1</v>
      </c>
      <c r="CO67" s="159">
        <v>155.95245639896831</v>
      </c>
      <c r="CP67" s="157" t="s">
        <v>681</v>
      </c>
      <c r="CQ67" s="158">
        <v>1</v>
      </c>
      <c r="CR67" s="159">
        <v>155.2135376401705</v>
      </c>
      <c r="CS67" s="157" t="s">
        <v>681</v>
      </c>
      <c r="CT67" s="158">
        <v>1</v>
      </c>
      <c r="CU67" s="159">
        <v>113.90711690946094</v>
      </c>
      <c r="CV67" s="157" t="s">
        <v>681</v>
      </c>
      <c r="CW67" s="158">
        <v>1</v>
      </c>
      <c r="CX67" s="159">
        <v>380.16118697601917</v>
      </c>
      <c r="CY67" s="157" t="s">
        <v>681</v>
      </c>
      <c r="CZ67" s="158">
        <v>1</v>
      </c>
      <c r="DA67" s="157">
        <v>0</v>
      </c>
      <c r="DC67" s="77" t="s">
        <v>698</v>
      </c>
      <c r="DI67" s="77" t="s">
        <v>757</v>
      </c>
      <c r="DN67" s="77" t="s">
        <v>758</v>
      </c>
      <c r="DS67" s="77" t="s">
        <v>759</v>
      </c>
      <c r="DX67" s="256" t="s">
        <v>760</v>
      </c>
    </row>
    <row r="68" spans="3:133" ht="18.5">
      <c r="C68" s="114" t="s">
        <v>641</v>
      </c>
      <c r="D68" s="139"/>
      <c r="E68" s="156" t="s">
        <v>703</v>
      </c>
      <c r="F68" s="112"/>
      <c r="G68" s="108" t="s">
        <v>704</v>
      </c>
      <c r="H68" s="156" t="s">
        <v>703</v>
      </c>
      <c r="I68" s="112"/>
      <c r="J68" s="108" t="s">
        <v>704</v>
      </c>
      <c r="K68" s="156" t="s">
        <v>703</v>
      </c>
      <c r="L68" s="112"/>
      <c r="M68" s="108" t="s">
        <v>704</v>
      </c>
      <c r="N68" s="156" t="s">
        <v>703</v>
      </c>
      <c r="O68" s="112"/>
      <c r="P68" s="108" t="s">
        <v>704</v>
      </c>
      <c r="Q68" s="156" t="s">
        <v>703</v>
      </c>
      <c r="R68" s="112"/>
      <c r="S68" s="108" t="s">
        <v>704</v>
      </c>
      <c r="T68" s="156" t="s">
        <v>703</v>
      </c>
      <c r="U68" s="112"/>
      <c r="V68" s="108" t="s">
        <v>704</v>
      </c>
      <c r="W68" s="156" t="s">
        <v>703</v>
      </c>
      <c r="X68" s="112"/>
      <c r="Y68" s="108" t="s">
        <v>704</v>
      </c>
      <c r="Z68" s="156" t="s">
        <v>703</v>
      </c>
      <c r="AA68" s="112"/>
      <c r="AB68" s="108" t="s">
        <v>704</v>
      </c>
      <c r="AC68" s="156" t="s">
        <v>703</v>
      </c>
      <c r="AD68" s="112"/>
      <c r="AE68" s="108" t="s">
        <v>704</v>
      </c>
      <c r="AF68" s="156" t="s">
        <v>703</v>
      </c>
      <c r="AG68" s="112"/>
      <c r="AH68" s="108" t="s">
        <v>704</v>
      </c>
      <c r="AI68" s="156" t="s">
        <v>703</v>
      </c>
      <c r="AJ68" s="112"/>
      <c r="AK68" s="108" t="s">
        <v>704</v>
      </c>
      <c r="AL68" s="156" t="s">
        <v>703</v>
      </c>
      <c r="AM68" s="112"/>
      <c r="AN68" s="108" t="s">
        <v>704</v>
      </c>
      <c r="AO68" s="156" t="s">
        <v>703</v>
      </c>
      <c r="AP68" s="112"/>
      <c r="AQ68" s="108" t="s">
        <v>704</v>
      </c>
      <c r="AR68" s="156" t="s">
        <v>703</v>
      </c>
      <c r="AS68" s="112"/>
      <c r="AT68" s="108" t="s">
        <v>704</v>
      </c>
      <c r="AU68" s="156" t="s">
        <v>703</v>
      </c>
      <c r="AV68" s="112"/>
      <c r="AW68" s="108" t="s">
        <v>704</v>
      </c>
      <c r="AX68" s="156" t="s">
        <v>703</v>
      </c>
      <c r="AY68" s="112"/>
      <c r="AZ68" s="108" t="s">
        <v>704</v>
      </c>
      <c r="BA68" s="156" t="s">
        <v>703</v>
      </c>
      <c r="BB68" s="112"/>
      <c r="BC68" s="108" t="s">
        <v>704</v>
      </c>
      <c r="BD68" s="156" t="s">
        <v>703</v>
      </c>
      <c r="BE68" s="112"/>
      <c r="BF68" s="108" t="s">
        <v>704</v>
      </c>
      <c r="BG68" s="156" t="s">
        <v>703</v>
      </c>
      <c r="BH68" s="112"/>
      <c r="BI68" s="108" t="s">
        <v>704</v>
      </c>
      <c r="BJ68" s="156" t="s">
        <v>703</v>
      </c>
      <c r="BK68" s="112"/>
      <c r="BL68" s="108" t="s">
        <v>704</v>
      </c>
      <c r="BM68" s="156" t="s">
        <v>703</v>
      </c>
      <c r="BN68" s="112"/>
      <c r="BO68" s="108" t="s">
        <v>704</v>
      </c>
      <c r="BP68" s="156" t="s">
        <v>703</v>
      </c>
      <c r="BQ68" s="112"/>
      <c r="BR68" s="108" t="s">
        <v>704</v>
      </c>
      <c r="BS68" s="156" t="s">
        <v>703</v>
      </c>
      <c r="BT68" s="112"/>
      <c r="BU68" s="108" t="s">
        <v>704</v>
      </c>
      <c r="BV68" s="156" t="s">
        <v>703</v>
      </c>
      <c r="BW68" s="112"/>
      <c r="BX68" s="108" t="s">
        <v>704</v>
      </c>
      <c r="BY68" s="156" t="s">
        <v>703</v>
      </c>
      <c r="BZ68" s="112"/>
      <c r="CA68" s="108" t="s">
        <v>704</v>
      </c>
      <c r="CB68" s="156" t="s">
        <v>703</v>
      </c>
      <c r="CC68" s="112"/>
      <c r="CD68" s="108" t="s">
        <v>704</v>
      </c>
      <c r="CE68" s="156" t="s">
        <v>703</v>
      </c>
      <c r="CF68" s="112"/>
      <c r="CG68" s="108" t="s">
        <v>704</v>
      </c>
      <c r="CH68" s="156" t="s">
        <v>703</v>
      </c>
      <c r="CI68" s="112"/>
      <c r="CJ68" s="108" t="s">
        <v>704</v>
      </c>
      <c r="CK68" s="156" t="s">
        <v>703</v>
      </c>
      <c r="CL68" s="112"/>
      <c r="CM68" s="108" t="s">
        <v>704</v>
      </c>
      <c r="CN68" s="156" t="s">
        <v>703</v>
      </c>
      <c r="CO68" s="112"/>
      <c r="CP68" s="108" t="s">
        <v>704</v>
      </c>
      <c r="CQ68" s="156" t="s">
        <v>703</v>
      </c>
      <c r="CR68" s="112"/>
      <c r="CS68" s="108" t="s">
        <v>704</v>
      </c>
      <c r="CT68" s="156" t="s">
        <v>703</v>
      </c>
      <c r="CU68" s="112"/>
      <c r="CV68" s="108" t="s">
        <v>704</v>
      </c>
      <c r="CW68" s="156" t="s">
        <v>703</v>
      </c>
      <c r="CX68" s="112"/>
      <c r="CY68" s="108" t="s">
        <v>704</v>
      </c>
      <c r="CZ68" s="156" t="s">
        <v>703</v>
      </c>
      <c r="DA68" s="108" t="s">
        <v>704</v>
      </c>
      <c r="DC68" s="213" t="s">
        <v>705</v>
      </c>
      <c r="DD68" s="213"/>
      <c r="DE68" s="213"/>
      <c r="DF68" s="213"/>
      <c r="DG68" s="213"/>
      <c r="DI68" s="90"/>
      <c r="DJ68" s="90"/>
      <c r="DK68" s="90"/>
      <c r="DN68" s="90"/>
      <c r="DO68" s="90"/>
      <c r="DP68" s="90"/>
      <c r="DS68" s="90"/>
      <c r="DT68" s="90"/>
      <c r="DU68" s="90"/>
      <c r="DX68" s="90"/>
      <c r="DY68" s="90"/>
      <c r="DZ68" s="90"/>
    </row>
    <row r="69" spans="3:133">
      <c r="C69" s="107" t="s">
        <v>706</v>
      </c>
      <c r="D69" s="138"/>
      <c r="E69" s="155">
        <v>86159.050534328257</v>
      </c>
      <c r="F69" s="104"/>
      <c r="G69" s="136">
        <v>0.62103533308042602</v>
      </c>
      <c r="H69" s="155">
        <v>39685.773493651541</v>
      </c>
      <c r="I69" s="104"/>
      <c r="J69" s="136">
        <v>0.72539924091491015</v>
      </c>
      <c r="K69" s="155">
        <v>115332.34204179551</v>
      </c>
      <c r="L69" s="104"/>
      <c r="M69" s="136">
        <v>0.48818849114211715</v>
      </c>
      <c r="N69" s="155">
        <v>10055.747285040938</v>
      </c>
      <c r="O69" s="104"/>
      <c r="P69" s="136">
        <v>0.43515475054573782</v>
      </c>
      <c r="Q69" s="155">
        <v>51336.862383856635</v>
      </c>
      <c r="R69" s="104"/>
      <c r="S69" s="136">
        <v>0.68466444904990831</v>
      </c>
      <c r="T69" s="155">
        <v>230956.14615194668</v>
      </c>
      <c r="U69" s="104"/>
      <c r="V69" s="136">
        <v>0.45980764774794197</v>
      </c>
      <c r="W69" s="155">
        <v>117931.40765914497</v>
      </c>
      <c r="X69" s="104"/>
      <c r="Y69" s="136">
        <v>0.4800961555387071</v>
      </c>
      <c r="Z69" s="155">
        <v>15554.884444701363</v>
      </c>
      <c r="AA69" s="104"/>
      <c r="AB69" s="136">
        <v>0.32945478392807731</v>
      </c>
      <c r="AC69" s="155">
        <v>296028.65764409216</v>
      </c>
      <c r="AD69" s="104"/>
      <c r="AE69" s="136">
        <v>0.46803703299056232</v>
      </c>
      <c r="AF69" s="155">
        <v>335854.74633393355</v>
      </c>
      <c r="AG69" s="104"/>
      <c r="AH69" s="136">
        <v>0.41107060260395439</v>
      </c>
      <c r="AI69" s="155">
        <v>16109.5635444133</v>
      </c>
      <c r="AJ69" s="104"/>
      <c r="AK69" s="136">
        <v>0.41970243004060065</v>
      </c>
      <c r="AL69" s="155">
        <v>103362.34487501316</v>
      </c>
      <c r="AM69" s="104"/>
      <c r="AN69" s="136">
        <v>0.39694587331160253</v>
      </c>
      <c r="AO69" s="155">
        <v>50530.150780068208</v>
      </c>
      <c r="AP69" s="104"/>
      <c r="AQ69" s="136">
        <v>0.45748079274391179</v>
      </c>
      <c r="AR69" s="155">
        <v>297224.95341934718</v>
      </c>
      <c r="AS69" s="104"/>
      <c r="AT69" s="136">
        <v>0.40219791484117784</v>
      </c>
      <c r="AU69" s="155">
        <v>75754.126235243297</v>
      </c>
      <c r="AV69" s="104"/>
      <c r="AW69" s="136">
        <v>0.38600643606952706</v>
      </c>
      <c r="AX69" s="155">
        <v>36846.376767634902</v>
      </c>
      <c r="AY69" s="104"/>
      <c r="AZ69" s="136">
        <v>0.50831425303667954</v>
      </c>
      <c r="BA69" s="155">
        <v>13845.301586203572</v>
      </c>
      <c r="BB69" s="104"/>
      <c r="BC69" s="136">
        <v>0.34347163389790875</v>
      </c>
      <c r="BD69" s="155">
        <v>326414.91938146245</v>
      </c>
      <c r="BE69" s="104"/>
      <c r="BF69" s="136">
        <v>0.14483262859776305</v>
      </c>
      <c r="BG69" s="155">
        <v>126638.01047098977</v>
      </c>
      <c r="BH69" s="104"/>
      <c r="BI69" s="136">
        <v>0.3449284609515893</v>
      </c>
      <c r="BJ69" s="155">
        <v>47630.902252588152</v>
      </c>
      <c r="BK69" s="104"/>
      <c r="BL69" s="136">
        <v>0.36394719578005147</v>
      </c>
      <c r="BM69" s="155">
        <v>762054.21726311173</v>
      </c>
      <c r="BN69" s="104"/>
      <c r="BO69" s="136">
        <v>0.90673141514431432</v>
      </c>
      <c r="BP69" s="155">
        <v>8423.1062712195671</v>
      </c>
      <c r="BQ69" s="104"/>
      <c r="BR69" s="136">
        <v>0.26289158878792118</v>
      </c>
      <c r="BS69" s="155">
        <v>360355.55157985078</v>
      </c>
      <c r="BT69" s="104"/>
      <c r="BU69" s="136">
        <v>0.2723961461289312</v>
      </c>
      <c r="BV69" s="155">
        <v>7127.0299299955177</v>
      </c>
      <c r="BW69" s="104"/>
      <c r="BX69" s="136">
        <v>0.26267423107429066</v>
      </c>
      <c r="BY69" s="155">
        <v>771882.60193976387</v>
      </c>
      <c r="BZ69" s="104"/>
      <c r="CA69" s="136">
        <v>0.84861850150855966</v>
      </c>
      <c r="CB69" s="155">
        <v>5906.8651598767519</v>
      </c>
      <c r="CC69" s="104"/>
      <c r="CD69" s="136">
        <v>0.26298254460703563</v>
      </c>
      <c r="CE69" s="155">
        <v>79667.324223915348</v>
      </c>
      <c r="CF69" s="104"/>
      <c r="CG69" s="136">
        <v>0.71682913919727465</v>
      </c>
      <c r="CH69" s="155">
        <v>3865.3135516362581</v>
      </c>
      <c r="CI69" s="104"/>
      <c r="CJ69" s="136">
        <v>0.30123839523508866</v>
      </c>
      <c r="CK69" s="155">
        <v>150767.32152521666</v>
      </c>
      <c r="CL69" s="104"/>
      <c r="CM69" s="136">
        <v>0.46525746800291928</v>
      </c>
      <c r="CN69" s="155">
        <v>62769.722488101812</v>
      </c>
      <c r="CO69" s="104"/>
      <c r="CP69" s="136">
        <v>0.41265177031060618</v>
      </c>
      <c r="CQ69" s="155">
        <v>83364.976956438113</v>
      </c>
      <c r="CR69" s="104"/>
      <c r="CS69" s="136">
        <v>0.26103788078187851</v>
      </c>
      <c r="CT69" s="155">
        <v>49902.190777974734</v>
      </c>
      <c r="CU69" s="104"/>
      <c r="CV69" s="136">
        <v>0.30245423854861836</v>
      </c>
      <c r="CW69" s="155">
        <v>88599.549893237549</v>
      </c>
      <c r="CX69" s="104"/>
      <c r="CY69" s="136">
        <v>0.82560158252709293</v>
      </c>
      <c r="CZ69" s="155">
        <v>4827938.0388457943</v>
      </c>
      <c r="DA69" s="136">
        <v>0.4262014172418328</v>
      </c>
      <c r="DC69" s="214">
        <f>BY69+BS69+BM69</f>
        <v>1894292.3707827264</v>
      </c>
      <c r="DD69" s="215">
        <f>DC69/CZ69</f>
        <v>0.39236053891768485</v>
      </c>
      <c r="DE69" s="213" t="s">
        <v>707</v>
      </c>
      <c r="DF69" s="213"/>
      <c r="DG69" s="213"/>
      <c r="DI69" s="90"/>
      <c r="DJ69" s="90"/>
      <c r="DK69" s="90"/>
      <c r="DN69" s="90"/>
      <c r="DO69" s="90"/>
      <c r="DP69" s="90"/>
      <c r="DS69" s="90"/>
      <c r="DT69" s="90"/>
      <c r="DU69" s="90"/>
      <c r="DX69" s="90"/>
      <c r="DY69" s="90"/>
      <c r="DZ69" s="90"/>
    </row>
    <row r="70" spans="3:133">
      <c r="C70" s="101" t="s">
        <v>708</v>
      </c>
      <c r="D70" s="135"/>
      <c r="E70" s="154">
        <v>42316.723932646455</v>
      </c>
      <c r="F70" s="98"/>
      <c r="G70" s="133">
        <v>0.30501938658101557</v>
      </c>
      <c r="H70" s="154">
        <v>13232.452349423487</v>
      </c>
      <c r="I70" s="98"/>
      <c r="J70" s="133">
        <v>0.24187032391468999</v>
      </c>
      <c r="K70" s="154">
        <v>66317.007550213137</v>
      </c>
      <c r="L70" s="98"/>
      <c r="M70" s="133">
        <v>0.28071223804044865</v>
      </c>
      <c r="N70" s="154">
        <v>11595.110623459143</v>
      </c>
      <c r="O70" s="98"/>
      <c r="P70" s="133">
        <v>0.5017695182542623</v>
      </c>
      <c r="Q70" s="154">
        <v>19602.970099842736</v>
      </c>
      <c r="R70" s="98"/>
      <c r="S70" s="133">
        <v>0.26143897581421255</v>
      </c>
      <c r="T70" s="154">
        <v>170088.43162483626</v>
      </c>
      <c r="U70" s="98"/>
      <c r="V70" s="133">
        <v>0.33862689067862861</v>
      </c>
      <c r="W70" s="154">
        <v>104071.18296193078</v>
      </c>
      <c r="X70" s="98"/>
      <c r="Y70" s="133">
        <v>0.42367148696129298</v>
      </c>
      <c r="Z70" s="154">
        <v>28870.138171506762</v>
      </c>
      <c r="AA70" s="98"/>
      <c r="AB70" s="133">
        <v>0.61147385357192263</v>
      </c>
      <c r="AC70" s="154">
        <v>250451.42416099919</v>
      </c>
      <c r="AD70" s="98"/>
      <c r="AE70" s="133">
        <v>0.39597700575836214</v>
      </c>
      <c r="AF70" s="154">
        <v>381495.79922636214</v>
      </c>
      <c r="AG70" s="98"/>
      <c r="AH70" s="133">
        <v>0.46693313044006607</v>
      </c>
      <c r="AI70" s="154">
        <v>18014.385237191313</v>
      </c>
      <c r="AJ70" s="98"/>
      <c r="AK70" s="133">
        <v>0.46932874617566628</v>
      </c>
      <c r="AL70" s="154">
        <v>128023.70647148805</v>
      </c>
      <c r="AM70" s="98"/>
      <c r="AN70" s="133">
        <v>0.49165372584535816</v>
      </c>
      <c r="AO70" s="154">
        <v>21798.096309575674</v>
      </c>
      <c r="AP70" s="98"/>
      <c r="AQ70" s="133">
        <v>0.19735168460938751</v>
      </c>
      <c r="AR70" s="154">
        <v>350217.48113229731</v>
      </c>
      <c r="AS70" s="98"/>
      <c r="AT70" s="133">
        <v>0.47390617453847589</v>
      </c>
      <c r="AU70" s="154">
        <v>93509.95519736287</v>
      </c>
      <c r="AV70" s="98"/>
      <c r="AW70" s="133">
        <v>0.47648156393047281</v>
      </c>
      <c r="AX70" s="154">
        <v>20635.403722314091</v>
      </c>
      <c r="AY70" s="98"/>
      <c r="AZ70" s="133">
        <v>0.28467574696332054</v>
      </c>
      <c r="BA70" s="154">
        <v>8763.0122869521656</v>
      </c>
      <c r="BB70" s="98"/>
      <c r="BC70" s="133">
        <v>0.21739115824433408</v>
      </c>
      <c r="BD70" s="154">
        <v>132413.92190682789</v>
      </c>
      <c r="BE70" s="98"/>
      <c r="BF70" s="133">
        <v>5.8753001881916858E-2</v>
      </c>
      <c r="BG70" s="154">
        <v>82205.18190286649</v>
      </c>
      <c r="BH70" s="98"/>
      <c r="BI70" s="133">
        <v>0.22390518273734822</v>
      </c>
      <c r="BJ70" s="154">
        <v>24984.789864283495</v>
      </c>
      <c r="BK70" s="98"/>
      <c r="BL70" s="133">
        <v>0.19090850221645192</v>
      </c>
      <c r="BM70" s="154">
        <v>65844.07951639517</v>
      </c>
      <c r="BN70" s="98"/>
      <c r="BO70" s="133">
        <v>7.8344682105685862E-2</v>
      </c>
      <c r="BP70" s="154">
        <v>4201.1042235432633</v>
      </c>
      <c r="BQ70" s="98"/>
      <c r="BR70" s="133">
        <v>0.13111967585694786</v>
      </c>
      <c r="BS70" s="154">
        <v>370317.00390695722</v>
      </c>
      <c r="BT70" s="98"/>
      <c r="BU70" s="133">
        <v>0.27992610150731978</v>
      </c>
      <c r="BV70" s="154">
        <v>9903.5517390999048</v>
      </c>
      <c r="BW70" s="98"/>
      <c r="BX70" s="133">
        <v>0.36500588092439201</v>
      </c>
      <c r="BY70" s="154">
        <v>124118.48653795224</v>
      </c>
      <c r="BZ70" s="98"/>
      <c r="CA70" s="133">
        <v>0.13645759574144029</v>
      </c>
      <c r="CB70" s="154">
        <v>5192.4464898053193</v>
      </c>
      <c r="CC70" s="98"/>
      <c r="CD70" s="133">
        <v>0.23117554805557214</v>
      </c>
      <c r="CE70" s="154">
        <v>14494.102796236206</v>
      </c>
      <c r="CF70" s="98"/>
      <c r="CG70" s="133">
        <v>0.1304147632931783</v>
      </c>
      <c r="CH70" s="154">
        <v>3594.6138868973708</v>
      </c>
      <c r="CI70" s="98"/>
      <c r="CJ70" s="133">
        <v>0.28014175417162318</v>
      </c>
      <c r="CK70" s="154">
        <v>52656.498026307811</v>
      </c>
      <c r="CL70" s="98"/>
      <c r="CM70" s="133">
        <v>0.16249429052517275</v>
      </c>
      <c r="CN70" s="154">
        <v>19514.652886608965</v>
      </c>
      <c r="CO70" s="98"/>
      <c r="CP70" s="133">
        <v>0.12829045185252483</v>
      </c>
      <c r="CQ70" s="154">
        <v>43785.913551627404</v>
      </c>
      <c r="CR70" s="98"/>
      <c r="CS70" s="133">
        <v>0.13710532286943375</v>
      </c>
      <c r="CT70" s="154">
        <v>72795.854067544176</v>
      </c>
      <c r="CU70" s="98"/>
      <c r="CV70" s="133">
        <v>0.4412113830724485</v>
      </c>
      <c r="CW70" s="154">
        <v>15183.66711434498</v>
      </c>
      <c r="CX70" s="98"/>
      <c r="CY70" s="133">
        <v>0.14148671876181382</v>
      </c>
      <c r="CZ70" s="154">
        <v>2770209.1494756998</v>
      </c>
      <c r="DA70" s="133">
        <v>0.24454892669772027</v>
      </c>
      <c r="DB70" s="124"/>
      <c r="DM70" s="141">
        <f>DL70/'[1]LM-Kat'!$C$93*1000</f>
        <v>0</v>
      </c>
    </row>
    <row r="71" spans="3:133">
      <c r="C71" s="153" t="s">
        <v>709</v>
      </c>
      <c r="D71" s="150"/>
      <c r="E71" s="149">
        <v>1206.3805691998646</v>
      </c>
      <c r="F71" s="150"/>
      <c r="G71" s="148">
        <v>8.6956037000000003E-3</v>
      </c>
      <c r="H71" s="151">
        <v>475.72666107771386</v>
      </c>
      <c r="I71" s="150"/>
      <c r="J71" s="148">
        <v>8.6956037000000021E-3</v>
      </c>
      <c r="K71" s="151">
        <v>23674.975852514166</v>
      </c>
      <c r="L71" s="150"/>
      <c r="M71" s="148">
        <v>0.10021343999999997</v>
      </c>
      <c r="N71" s="151">
        <v>2315.7762288951371</v>
      </c>
      <c r="O71" s="150"/>
      <c r="P71" s="148">
        <v>0.10021344</v>
      </c>
      <c r="Q71" s="151">
        <v>7348.9555454897063</v>
      </c>
      <c r="R71" s="150"/>
      <c r="S71" s="148">
        <v>9.8010832099999987E-2</v>
      </c>
      <c r="T71" s="151">
        <v>85204.28497753416</v>
      </c>
      <c r="U71" s="150"/>
      <c r="V71" s="148">
        <v>0.16963212500000002</v>
      </c>
      <c r="W71" s="151">
        <v>41668.642947192202</v>
      </c>
      <c r="X71" s="150"/>
      <c r="Y71" s="148">
        <v>0.16963212500000002</v>
      </c>
      <c r="Z71" s="151">
        <v>0</v>
      </c>
      <c r="AA71" s="150"/>
      <c r="AB71" s="148">
        <v>0</v>
      </c>
      <c r="AC71" s="151">
        <v>115660.04126087156</v>
      </c>
      <c r="AD71" s="150"/>
      <c r="AE71" s="148">
        <v>0.18286466917803382</v>
      </c>
      <c r="AF71" s="151">
        <v>98741.121754681168</v>
      </c>
      <c r="AG71" s="150"/>
      <c r="AH71" s="148">
        <v>0.12085454460461856</v>
      </c>
      <c r="AI71" s="151">
        <v>8772.4750463351465</v>
      </c>
      <c r="AJ71" s="150"/>
      <c r="AK71" s="148">
        <v>0.22854927660000002</v>
      </c>
      <c r="AL71" s="151">
        <v>43722.701347270173</v>
      </c>
      <c r="AM71" s="150"/>
      <c r="AN71" s="148">
        <v>0.16790975370016081</v>
      </c>
      <c r="AO71" s="151">
        <v>8071.0587098096621</v>
      </c>
      <c r="AP71" s="150"/>
      <c r="AQ71" s="148">
        <v>7.3072300000000007E-2</v>
      </c>
      <c r="AR71" s="151">
        <v>0</v>
      </c>
      <c r="AS71" s="150"/>
      <c r="AT71" s="148">
        <v>0</v>
      </c>
      <c r="AU71" s="151">
        <v>0</v>
      </c>
      <c r="AV71" s="150"/>
      <c r="AW71" s="148">
        <v>0</v>
      </c>
      <c r="AX71" s="151">
        <v>0</v>
      </c>
      <c r="AY71" s="150"/>
      <c r="AZ71" s="148">
        <v>0</v>
      </c>
      <c r="BA71" s="151">
        <v>4977.9556848733946</v>
      </c>
      <c r="BB71" s="150"/>
      <c r="BC71" s="148">
        <v>0.123492187</v>
      </c>
      <c r="BD71" s="151">
        <v>0</v>
      </c>
      <c r="BE71" s="150"/>
      <c r="BF71" s="148">
        <v>0</v>
      </c>
      <c r="BG71" s="151">
        <v>26308.830202567911</v>
      </c>
      <c r="BH71" s="150"/>
      <c r="BI71" s="148">
        <v>7.1658298148068775E-2</v>
      </c>
      <c r="BJ71" s="151">
        <v>13661.713327914467</v>
      </c>
      <c r="BK71" s="150"/>
      <c r="BL71" s="148">
        <v>0.104389</v>
      </c>
      <c r="BM71" s="151">
        <v>4386.639547126415</v>
      </c>
      <c r="BN71" s="150"/>
      <c r="BO71" s="148">
        <v>5.2194500000000005E-3</v>
      </c>
      <c r="BP71" s="151">
        <v>0</v>
      </c>
      <c r="BQ71" s="150"/>
      <c r="BR71" s="148">
        <v>0</v>
      </c>
      <c r="BS71" s="151">
        <v>6904.8619461862718</v>
      </c>
      <c r="BT71" s="150"/>
      <c r="BU71" s="148">
        <v>5.2194499999999996E-3</v>
      </c>
      <c r="BV71" s="151">
        <v>0</v>
      </c>
      <c r="BW71" s="150"/>
      <c r="BX71" s="148">
        <v>0</v>
      </c>
      <c r="BY71" s="151">
        <v>4747.4838688204854</v>
      </c>
      <c r="BZ71" s="150"/>
      <c r="CA71" s="148">
        <v>5.2194499999999987E-3</v>
      </c>
      <c r="CB71" s="151">
        <v>0</v>
      </c>
      <c r="CC71" s="150"/>
      <c r="CD71" s="148">
        <v>0</v>
      </c>
      <c r="CE71" s="151">
        <v>947.22235757046724</v>
      </c>
      <c r="CF71" s="150"/>
      <c r="CG71" s="148">
        <v>8.5228993670886082E-3</v>
      </c>
      <c r="CH71" s="151">
        <v>0</v>
      </c>
      <c r="CI71" s="150"/>
      <c r="CJ71" s="148">
        <v>0</v>
      </c>
      <c r="CK71" s="151">
        <v>0</v>
      </c>
      <c r="CL71" s="150"/>
      <c r="CM71" s="148">
        <v>0</v>
      </c>
      <c r="CN71" s="151">
        <v>0</v>
      </c>
      <c r="CO71" s="150"/>
      <c r="CP71" s="148">
        <v>0</v>
      </c>
      <c r="CQ71" s="151">
        <v>0</v>
      </c>
      <c r="CR71" s="150"/>
      <c r="CS71" s="148">
        <v>0</v>
      </c>
      <c r="CT71" s="151">
        <v>51153.00172288833</v>
      </c>
      <c r="CU71" s="150"/>
      <c r="CV71" s="148">
        <v>0.31003533</v>
      </c>
      <c r="CW71" s="149">
        <v>5181.1655972019907</v>
      </c>
      <c r="CX71" s="150"/>
      <c r="CY71" s="148">
        <v>4.8279912500000001E-2</v>
      </c>
      <c r="CZ71" s="149">
        <v>555131.01515602041</v>
      </c>
      <c r="DA71" s="148">
        <v>4.9005936594612179E-2</v>
      </c>
      <c r="DB71" s="124"/>
    </row>
    <row r="72" spans="3:133">
      <c r="C72" s="153" t="s">
        <v>710</v>
      </c>
      <c r="D72" s="150"/>
      <c r="E72" s="149">
        <v>405.1225331157878</v>
      </c>
      <c r="F72" s="150"/>
      <c r="G72" s="148">
        <v>2.92012743561637E-3</v>
      </c>
      <c r="H72" s="151">
        <v>0</v>
      </c>
      <c r="I72" s="150"/>
      <c r="J72" s="148">
        <v>0</v>
      </c>
      <c r="K72" s="151">
        <v>609.53793258174801</v>
      </c>
      <c r="L72" s="150"/>
      <c r="M72" s="148">
        <v>2.5801037101382397E-3</v>
      </c>
      <c r="N72" s="151">
        <v>0</v>
      </c>
      <c r="O72" s="150"/>
      <c r="P72" s="148">
        <v>0</v>
      </c>
      <c r="Q72" s="151">
        <v>198.3266259991922</v>
      </c>
      <c r="R72" s="150"/>
      <c r="S72" s="148">
        <v>2.6450231630120759E-3</v>
      </c>
      <c r="T72" s="151">
        <v>1137.080843520841</v>
      </c>
      <c r="U72" s="150"/>
      <c r="V72" s="148">
        <v>2.2637997588277506E-3</v>
      </c>
      <c r="W72" s="151">
        <v>0</v>
      </c>
      <c r="X72" s="150"/>
      <c r="Y72" s="148">
        <v>0</v>
      </c>
      <c r="Z72" s="151">
        <v>0</v>
      </c>
      <c r="AA72" s="150"/>
      <c r="AB72" s="148">
        <v>0</v>
      </c>
      <c r="AC72" s="151">
        <v>53729.368911793179</v>
      </c>
      <c r="AD72" s="150"/>
      <c r="AE72" s="148">
        <v>8.4948986392273718E-2</v>
      </c>
      <c r="AF72" s="151">
        <v>33778.284453904933</v>
      </c>
      <c r="AG72" s="150"/>
      <c r="AH72" s="148">
        <v>4.1343050520979252E-2</v>
      </c>
      <c r="AI72" s="151">
        <v>278.94305837225875</v>
      </c>
      <c r="AJ72" s="150"/>
      <c r="AK72" s="148">
        <v>7.2673029979384123E-3</v>
      </c>
      <c r="AL72" s="151">
        <v>27694.166222092885</v>
      </c>
      <c r="AM72" s="150"/>
      <c r="AN72" s="148">
        <v>0.1063548336675053</v>
      </c>
      <c r="AO72" s="151">
        <v>292.70447824946524</v>
      </c>
      <c r="AP72" s="150"/>
      <c r="AQ72" s="148">
        <v>2.6500351707257996E-3</v>
      </c>
      <c r="AR72" s="151">
        <v>0</v>
      </c>
      <c r="AS72" s="150"/>
      <c r="AT72" s="148">
        <v>0</v>
      </c>
      <c r="AU72" s="151">
        <v>0</v>
      </c>
      <c r="AV72" s="150"/>
      <c r="AW72" s="148">
        <v>0</v>
      </c>
      <c r="AX72" s="151">
        <v>0</v>
      </c>
      <c r="AY72" s="150"/>
      <c r="AZ72" s="148">
        <v>0</v>
      </c>
      <c r="BA72" s="151">
        <v>0</v>
      </c>
      <c r="BB72" s="150"/>
      <c r="BC72" s="148">
        <v>0</v>
      </c>
      <c r="BD72" s="151">
        <v>9080.9267758211317</v>
      </c>
      <c r="BE72" s="150"/>
      <c r="BF72" s="148">
        <v>4.0292719999999995E-3</v>
      </c>
      <c r="BG72" s="151">
        <v>3334.1461821376906</v>
      </c>
      <c r="BH72" s="150"/>
      <c r="BI72" s="148">
        <v>9.0813327445303047E-3</v>
      </c>
      <c r="BJ72" s="151">
        <v>1180.6915206724773</v>
      </c>
      <c r="BK72" s="150"/>
      <c r="BL72" s="148">
        <v>9.0216508129799984E-3</v>
      </c>
      <c r="BM72" s="151">
        <v>0</v>
      </c>
      <c r="BN72" s="150"/>
      <c r="BO72" s="148">
        <v>0</v>
      </c>
      <c r="BP72" s="151">
        <v>0</v>
      </c>
      <c r="BQ72" s="150"/>
      <c r="BR72" s="148">
        <v>0</v>
      </c>
      <c r="BS72" s="151">
        <v>0</v>
      </c>
      <c r="BT72" s="150"/>
      <c r="BU72" s="148">
        <v>0</v>
      </c>
      <c r="BV72" s="151">
        <v>0</v>
      </c>
      <c r="BW72" s="150"/>
      <c r="BX72" s="148">
        <v>0</v>
      </c>
      <c r="BY72" s="151">
        <v>0</v>
      </c>
      <c r="BZ72" s="150"/>
      <c r="CA72" s="148">
        <v>0</v>
      </c>
      <c r="CB72" s="151">
        <v>0</v>
      </c>
      <c r="CC72" s="150"/>
      <c r="CD72" s="148">
        <v>0</v>
      </c>
      <c r="CE72" s="151">
        <v>0</v>
      </c>
      <c r="CF72" s="150"/>
      <c r="CG72" s="148">
        <v>0</v>
      </c>
      <c r="CH72" s="151">
        <v>90.477176364519437</v>
      </c>
      <c r="CI72" s="150"/>
      <c r="CJ72" s="148">
        <v>7.0512259999999998E-3</v>
      </c>
      <c r="CK72" s="151">
        <v>2193.561091174156</v>
      </c>
      <c r="CL72" s="150"/>
      <c r="CM72" s="148">
        <v>6.7691769599999988E-3</v>
      </c>
      <c r="CN72" s="151">
        <v>1029.6802045274824</v>
      </c>
      <c r="CO72" s="150"/>
      <c r="CP72" s="148">
        <v>6.7691769600000005E-3</v>
      </c>
      <c r="CQ72" s="151">
        <v>2206.8398096822725</v>
      </c>
      <c r="CR72" s="150"/>
      <c r="CS72" s="148">
        <v>6.9102014799999993E-3</v>
      </c>
      <c r="CT72" s="151">
        <v>573.35471602304006</v>
      </c>
      <c r="CU72" s="150"/>
      <c r="CV72" s="148">
        <v>3.4750691572752999E-3</v>
      </c>
      <c r="CW72" s="149">
        <v>2829.2382638650415</v>
      </c>
      <c r="CX72" s="150"/>
      <c r="CY72" s="148">
        <v>2.6363831315258938E-2</v>
      </c>
      <c r="CZ72" s="149">
        <v>140642.4507998981</v>
      </c>
      <c r="DA72" s="148">
        <v>1.241565475219138E-2</v>
      </c>
      <c r="DB72" s="124"/>
      <c r="DM72" s="141">
        <f>DL72/'[1]LM-Kat'!$C$93*1000</f>
        <v>0</v>
      </c>
    </row>
    <row r="73" spans="3:133">
      <c r="C73" s="153" t="s">
        <v>711</v>
      </c>
      <c r="D73" s="150"/>
      <c r="E73" s="149">
        <v>0</v>
      </c>
      <c r="F73" s="150"/>
      <c r="G73" s="148">
        <v>0</v>
      </c>
      <c r="H73" s="151">
        <v>10010.73493787718</v>
      </c>
      <c r="I73" s="150"/>
      <c r="J73" s="148">
        <v>0.18298193245743666</v>
      </c>
      <c r="K73" s="151">
        <v>0</v>
      </c>
      <c r="L73" s="150"/>
      <c r="M73" s="148">
        <v>0</v>
      </c>
      <c r="N73" s="151">
        <v>8603.4832692241362</v>
      </c>
      <c r="O73" s="150"/>
      <c r="P73" s="148">
        <v>0.37230913921365683</v>
      </c>
      <c r="Q73" s="151">
        <v>0</v>
      </c>
      <c r="R73" s="150"/>
      <c r="S73" s="148">
        <v>0</v>
      </c>
      <c r="T73" s="151">
        <v>0</v>
      </c>
      <c r="U73" s="150"/>
      <c r="V73" s="148">
        <v>0</v>
      </c>
      <c r="W73" s="151">
        <v>54476.319086541938</v>
      </c>
      <c r="X73" s="150"/>
      <c r="Y73" s="148">
        <v>0.22177189164858221</v>
      </c>
      <c r="Z73" s="151">
        <v>26311.867113263797</v>
      </c>
      <c r="AA73" s="150"/>
      <c r="AB73" s="148">
        <v>0.55728928912085118</v>
      </c>
      <c r="AC73" s="151">
        <v>17754.418303134429</v>
      </c>
      <c r="AD73" s="150"/>
      <c r="AE73" s="148">
        <v>2.807067846472806E-2</v>
      </c>
      <c r="AF73" s="151">
        <v>0</v>
      </c>
      <c r="AG73" s="150"/>
      <c r="AH73" s="148">
        <v>0</v>
      </c>
      <c r="AI73" s="151">
        <v>0</v>
      </c>
      <c r="AJ73" s="150"/>
      <c r="AK73" s="148">
        <v>0</v>
      </c>
      <c r="AL73" s="151">
        <v>0</v>
      </c>
      <c r="AM73" s="150"/>
      <c r="AN73" s="148">
        <v>0</v>
      </c>
      <c r="AO73" s="151">
        <v>2810.0314200501534</v>
      </c>
      <c r="AP73" s="150"/>
      <c r="AQ73" s="148">
        <v>2.544095716783272E-2</v>
      </c>
      <c r="AR73" s="151">
        <v>188729.76406218528</v>
      </c>
      <c r="AS73" s="150"/>
      <c r="AT73" s="148">
        <v>0.25538474041640613</v>
      </c>
      <c r="AU73" s="151">
        <v>62330.487570826226</v>
      </c>
      <c r="AV73" s="150"/>
      <c r="AW73" s="148">
        <v>0.31760605740439651</v>
      </c>
      <c r="AX73" s="151">
        <v>5570.9714076849177</v>
      </c>
      <c r="AY73" s="150"/>
      <c r="AZ73" s="148">
        <v>7.6854345480000003E-2</v>
      </c>
      <c r="BA73" s="151">
        <v>0</v>
      </c>
      <c r="BB73" s="150"/>
      <c r="BC73" s="148">
        <v>0</v>
      </c>
      <c r="BD73" s="151">
        <v>74804.618053803279</v>
      </c>
      <c r="BE73" s="150"/>
      <c r="BF73" s="148">
        <v>3.3191342737991576E-2</v>
      </c>
      <c r="BG73" s="151">
        <v>30796.580939818363</v>
      </c>
      <c r="BH73" s="150"/>
      <c r="BI73" s="148">
        <v>8.3881744719734266E-2</v>
      </c>
      <c r="BJ73" s="151">
        <v>5818.8239518384526</v>
      </c>
      <c r="BK73" s="150"/>
      <c r="BL73" s="148">
        <v>4.4461569272379854E-2</v>
      </c>
      <c r="BM73" s="151">
        <v>0</v>
      </c>
      <c r="BN73" s="150"/>
      <c r="BO73" s="148">
        <v>0</v>
      </c>
      <c r="BP73" s="151">
        <v>2708.3974045075406</v>
      </c>
      <c r="BQ73" s="150"/>
      <c r="BR73" s="148">
        <v>8.4531154399999975E-2</v>
      </c>
      <c r="BS73" s="151">
        <v>315028.14943144668</v>
      </c>
      <c r="BT73" s="150"/>
      <c r="BU73" s="148">
        <v>0.23813273710101299</v>
      </c>
      <c r="BV73" s="151">
        <v>8651.7690196811309</v>
      </c>
      <c r="BW73" s="150"/>
      <c r="BX73" s="148">
        <v>0.31887010395626891</v>
      </c>
      <c r="BY73" s="151">
        <v>68600.286301431028</v>
      </c>
      <c r="BZ73" s="150"/>
      <c r="CA73" s="148">
        <v>7.5420111838097353E-2</v>
      </c>
      <c r="CB73" s="151">
        <v>4154.9720010353276</v>
      </c>
      <c r="CC73" s="150"/>
      <c r="CD73" s="148">
        <v>0.18498561927999999</v>
      </c>
      <c r="CE73" s="151">
        <v>4354.3175314734699</v>
      </c>
      <c r="CF73" s="150"/>
      <c r="CG73" s="148">
        <v>3.9179195715233331E-2</v>
      </c>
      <c r="CH73" s="151">
        <v>2873.3667154204732</v>
      </c>
      <c r="CI73" s="150"/>
      <c r="CJ73" s="148">
        <v>0.2239322545796498</v>
      </c>
      <c r="CK73" s="151">
        <v>20912.598009047739</v>
      </c>
      <c r="CL73" s="150"/>
      <c r="CM73" s="148">
        <v>6.4534822935254504E-2</v>
      </c>
      <c r="CN73" s="151">
        <v>8144.1332917215177</v>
      </c>
      <c r="CO73" s="150"/>
      <c r="CP73" s="148">
        <v>5.3540001249988922E-2</v>
      </c>
      <c r="CQ73" s="151">
        <v>26805.489559964532</v>
      </c>
      <c r="CR73" s="150"/>
      <c r="CS73" s="148">
        <v>8.3935106126284673E-2</v>
      </c>
      <c r="CT73" s="151">
        <v>10792.194861951049</v>
      </c>
      <c r="CU73" s="150"/>
      <c r="CV73" s="148">
        <v>6.5410857286057431E-2</v>
      </c>
      <c r="CW73" s="149">
        <v>1613.8319202310527</v>
      </c>
      <c r="CX73" s="150"/>
      <c r="CY73" s="148">
        <v>1.5038250068775908E-2</v>
      </c>
      <c r="CZ73" s="149">
        <v>962657.6061641596</v>
      </c>
      <c r="DA73" s="148">
        <v>8.4981628340011023E-2</v>
      </c>
      <c r="DB73" s="124"/>
    </row>
    <row r="74" spans="3:133">
      <c r="C74" s="152" t="s">
        <v>712</v>
      </c>
      <c r="D74" s="150"/>
      <c r="E74" s="149">
        <v>6554.069393197281</v>
      </c>
      <c r="F74" s="150"/>
      <c r="G74" s="148">
        <v>4.7241800407431027E-2</v>
      </c>
      <c r="H74" s="151">
        <v>343.08189416746245</v>
      </c>
      <c r="I74" s="150"/>
      <c r="J74" s="148">
        <v>6.2710468687359276E-3</v>
      </c>
      <c r="K74" s="151">
        <v>6639.3694939210181</v>
      </c>
      <c r="L74" s="150"/>
      <c r="M74" s="148">
        <v>2.810368469061086E-2</v>
      </c>
      <c r="N74" s="151">
        <v>85.781110227929076</v>
      </c>
      <c r="O74" s="150"/>
      <c r="P74" s="148">
        <v>3.7121117471100957E-3</v>
      </c>
      <c r="Q74" s="151">
        <v>2272.7583523504231</v>
      </c>
      <c r="R74" s="150"/>
      <c r="S74" s="148">
        <v>3.0311101475202405E-2</v>
      </c>
      <c r="T74" s="151">
        <v>10666.634858256581</v>
      </c>
      <c r="U74" s="150"/>
      <c r="V74" s="148">
        <v>2.1236067388890403E-2</v>
      </c>
      <c r="W74" s="151">
        <v>1006.0204172784927</v>
      </c>
      <c r="X74" s="150"/>
      <c r="Y74" s="148">
        <v>4.0954868962882014E-3</v>
      </c>
      <c r="Z74" s="151">
        <v>497.17235289268712</v>
      </c>
      <c r="AA74" s="150"/>
      <c r="AB74" s="148">
        <v>1.0530184951201595E-2</v>
      </c>
      <c r="AC74" s="151">
        <v>12539.263900981101</v>
      </c>
      <c r="AD74" s="150"/>
      <c r="AE74" s="148">
        <v>1.9825242322170099E-2</v>
      </c>
      <c r="AF74" s="151">
        <v>33604.735482237316</v>
      </c>
      <c r="AG74" s="150"/>
      <c r="AH74" s="148">
        <v>4.1130634644343793E-2</v>
      </c>
      <c r="AI74" s="151">
        <v>1276.5189572664722</v>
      </c>
      <c r="AJ74" s="150"/>
      <c r="AK74" s="148">
        <v>3.325714609713494E-2</v>
      </c>
      <c r="AL74" s="151">
        <v>8071.1164593290023</v>
      </c>
      <c r="AM74" s="150"/>
      <c r="AN74" s="148">
        <v>3.0995778737625043E-2</v>
      </c>
      <c r="AO74" s="151">
        <v>8227.9998260323482</v>
      </c>
      <c r="AP74" s="150"/>
      <c r="AQ74" s="148">
        <v>7.4493185256728531E-2</v>
      </c>
      <c r="AR74" s="151">
        <v>29533.322547428328</v>
      </c>
      <c r="AS74" s="150"/>
      <c r="AT74" s="148">
        <v>3.9963807245177375E-2</v>
      </c>
      <c r="AU74" s="151">
        <v>10202.780668570997</v>
      </c>
      <c r="AV74" s="150"/>
      <c r="AW74" s="148">
        <v>5.1988442076992929E-2</v>
      </c>
      <c r="AX74" s="151">
        <v>4969.3560954172326</v>
      </c>
      <c r="AY74" s="150"/>
      <c r="AZ74" s="148">
        <v>6.8554760421764532E-2</v>
      </c>
      <c r="BA74" s="151">
        <v>1881.3546079912874</v>
      </c>
      <c r="BB74" s="150"/>
      <c r="BC74" s="148">
        <v>4.6672290749667597E-2</v>
      </c>
      <c r="BD74" s="151">
        <v>9278.3445425296286</v>
      </c>
      <c r="BE74" s="150"/>
      <c r="BF74" s="148">
        <v>4.1168676716024886E-3</v>
      </c>
      <c r="BG74" s="151">
        <v>4559.0015344781914</v>
      </c>
      <c r="BH74" s="150"/>
      <c r="BI74" s="148">
        <v>1.241751490658274E-2</v>
      </c>
      <c r="BJ74" s="151">
        <v>1691.0797857246275</v>
      </c>
      <c r="BK74" s="150"/>
      <c r="BL74" s="148">
        <v>1.2921521884909613E-2</v>
      </c>
      <c r="BM74" s="151">
        <v>10441.98811943836</v>
      </c>
      <c r="BN74" s="150"/>
      <c r="BO74" s="148">
        <v>1.2424416071684114E-2</v>
      </c>
      <c r="BP74" s="151">
        <v>485.67551306856012</v>
      </c>
      <c r="BQ74" s="150"/>
      <c r="BR74" s="148">
        <v>1.5158304211623817E-2</v>
      </c>
      <c r="BS74" s="151">
        <v>7405.3208056834419</v>
      </c>
      <c r="BT74" s="150"/>
      <c r="BU74" s="148">
        <v>5.5977515525234712E-3</v>
      </c>
      <c r="BV74" s="151">
        <v>410.44070358355077</v>
      </c>
      <c r="BW74" s="150"/>
      <c r="BX74" s="148">
        <v>1.5127226526950739E-2</v>
      </c>
      <c r="BY74" s="151">
        <v>8453.88489897812</v>
      </c>
      <c r="BZ74" s="150"/>
      <c r="CA74" s="148">
        <v>9.2943190024854412E-3</v>
      </c>
      <c r="CB74" s="151">
        <v>340.1722619389227</v>
      </c>
      <c r="CC74" s="150"/>
      <c r="CD74" s="148">
        <v>1.5144982089162084E-2</v>
      </c>
      <c r="CE74" s="151">
        <v>1710.5618257478247</v>
      </c>
      <c r="CF74" s="150"/>
      <c r="CG74" s="148">
        <v>1.5391260758905271E-2</v>
      </c>
      <c r="CH74" s="151">
        <v>156.15793091384404</v>
      </c>
      <c r="CI74" s="150"/>
      <c r="CJ74" s="148">
        <v>1.2169973763656248E-2</v>
      </c>
      <c r="CK74" s="151">
        <v>4993.1928793232964</v>
      </c>
      <c r="CL74" s="150"/>
      <c r="CM74" s="148">
        <v>1.5408645937213975E-2</v>
      </c>
      <c r="CN74" s="151">
        <v>2538.8968283071727</v>
      </c>
      <c r="CO74" s="150"/>
      <c r="CP74" s="148">
        <v>1.6690853954874962E-2</v>
      </c>
      <c r="CQ74" s="151">
        <v>4806.8167077042626</v>
      </c>
      <c r="CR74" s="150"/>
      <c r="CS74" s="148">
        <v>1.5051419582850905E-2</v>
      </c>
      <c r="CT74" s="151">
        <v>2595.736894877421</v>
      </c>
      <c r="CU74" s="150"/>
      <c r="CV74" s="148">
        <v>1.5732608404022623E-2</v>
      </c>
      <c r="CW74" s="149">
        <v>1586.8835555777705</v>
      </c>
      <c r="CX74" s="150"/>
      <c r="CY74" s="148">
        <v>1.4787135785113334E-2</v>
      </c>
      <c r="CZ74" s="149">
        <v>199825.49120542096</v>
      </c>
      <c r="DA74" s="148">
        <v>1.7640223811396773E-2</v>
      </c>
      <c r="DB74" s="124"/>
    </row>
    <row r="75" spans="3:133">
      <c r="C75" s="152" t="s">
        <v>713</v>
      </c>
      <c r="D75" s="150"/>
      <c r="E75" s="149">
        <v>2940.4183017894175</v>
      </c>
      <c r="F75" s="150"/>
      <c r="G75" s="148">
        <v>2.1194565726092802E-2</v>
      </c>
      <c r="H75" s="151">
        <v>321.93986759024716</v>
      </c>
      <c r="I75" s="150"/>
      <c r="J75" s="148">
        <v>5.8846008282431514E-3</v>
      </c>
      <c r="K75" s="151">
        <v>6440.5957257149867</v>
      </c>
      <c r="L75" s="150"/>
      <c r="M75" s="148">
        <v>2.72622982740932E-2</v>
      </c>
      <c r="N75" s="151">
        <v>62.633218892566958</v>
      </c>
      <c r="O75" s="150"/>
      <c r="P75" s="148">
        <v>2.7104045050552012E-3</v>
      </c>
      <c r="Q75" s="151">
        <v>3657.7267945920171</v>
      </c>
      <c r="R75" s="150"/>
      <c r="S75" s="148">
        <v>4.8782013241657249E-2</v>
      </c>
      <c r="T75" s="151">
        <v>15522.225333305618</v>
      </c>
      <c r="U75" s="150"/>
      <c r="V75" s="148">
        <v>3.0903000579275176E-2</v>
      </c>
      <c r="W75" s="151">
        <v>734.54746433533751</v>
      </c>
      <c r="X75" s="150"/>
      <c r="Y75" s="148">
        <v>2.9903265015488404E-3</v>
      </c>
      <c r="Z75" s="151">
        <v>52.857234778447101</v>
      </c>
      <c r="AA75" s="150"/>
      <c r="AB75" s="148">
        <v>1.1195241549287688E-3</v>
      </c>
      <c r="AC75" s="151">
        <v>8049.1517823382583</v>
      </c>
      <c r="AD75" s="150"/>
      <c r="AE75" s="148">
        <v>1.2726136544609903E-2</v>
      </c>
      <c r="AF75" s="151">
        <v>42989.760362400681</v>
      </c>
      <c r="AG75" s="150"/>
      <c r="AH75" s="148">
        <v>5.2617468982858753E-2</v>
      </c>
      <c r="AI75" s="151">
        <v>1341.3473183629046</v>
      </c>
      <c r="AJ75" s="150"/>
      <c r="AK75" s="148">
        <v>3.4946119272150473E-2</v>
      </c>
      <c r="AL75" s="151">
        <v>7834.4107866412432</v>
      </c>
      <c r="AM75" s="150"/>
      <c r="AN75" s="148">
        <v>3.0086750018544904E-2</v>
      </c>
      <c r="AO75" s="151">
        <v>28.086044032849841</v>
      </c>
      <c r="AP75" s="150"/>
      <c r="AQ75" s="148">
        <v>2.5428037500051991E-4</v>
      </c>
      <c r="AR75" s="151">
        <v>13212.822009839951</v>
      </c>
      <c r="AS75" s="150"/>
      <c r="AT75" s="148">
        <v>1.7879284361524049E-2</v>
      </c>
      <c r="AU75" s="151">
        <v>547.92449908755816</v>
      </c>
      <c r="AV75" s="150"/>
      <c r="AW75" s="148">
        <v>2.7919585854792859E-3</v>
      </c>
      <c r="AX75" s="151">
        <v>121.18757872991731</v>
      </c>
      <c r="AY75" s="150"/>
      <c r="AZ75" s="148">
        <v>1.6718434474005351E-3</v>
      </c>
      <c r="BA75" s="151">
        <v>44.128860617575995</v>
      </c>
      <c r="BB75" s="150"/>
      <c r="BC75" s="148">
        <v>1.0947404622428313E-3</v>
      </c>
      <c r="BD75" s="151">
        <v>8700.5665881614241</v>
      </c>
      <c r="BE75" s="150"/>
      <c r="BF75" s="148">
        <v>3.8605034709845868E-3</v>
      </c>
      <c r="BG75" s="151">
        <v>875.70501962771777</v>
      </c>
      <c r="BH75" s="150"/>
      <c r="BI75" s="148">
        <v>2.3851889613897945E-3</v>
      </c>
      <c r="BJ75" s="151">
        <v>609.27301826829773</v>
      </c>
      <c r="BK75" s="150"/>
      <c r="BL75" s="148">
        <v>4.655448374403741E-3</v>
      </c>
      <c r="BM75" s="151">
        <v>5286.9202058414121</v>
      </c>
      <c r="BN75" s="150"/>
      <c r="BO75" s="148">
        <v>6.2906503650284372E-3</v>
      </c>
      <c r="BP75" s="151">
        <v>152.41144575906446</v>
      </c>
      <c r="BQ75" s="150"/>
      <c r="BR75" s="148">
        <v>4.7568777877075499E-3</v>
      </c>
      <c r="BS75" s="151">
        <v>3933.7218564089717</v>
      </c>
      <c r="BT75" s="150"/>
      <c r="BU75" s="148">
        <v>2.973537299290114E-3</v>
      </c>
      <c r="BV75" s="151">
        <v>118.06828030085822</v>
      </c>
      <c r="BW75" s="150"/>
      <c r="BX75" s="148">
        <v>4.3515314299109814E-3</v>
      </c>
      <c r="BY75" s="151">
        <v>2160.5766936622472</v>
      </c>
      <c r="BZ75" s="150"/>
      <c r="CA75" s="148">
        <v>2.3753681603424165E-3</v>
      </c>
      <c r="CB75" s="151">
        <v>97.854705009796504</v>
      </c>
      <c r="CC75" s="150"/>
      <c r="CD75" s="148">
        <v>4.3566390341952662E-3</v>
      </c>
      <c r="CE75" s="151">
        <v>1200.8586015189812</v>
      </c>
      <c r="CF75" s="150"/>
      <c r="CG75" s="148">
        <v>1.080506275326977E-2</v>
      </c>
      <c r="CH75" s="151">
        <v>41.133295497390563</v>
      </c>
      <c r="CI75" s="150"/>
      <c r="CJ75" s="148">
        <v>3.2056721300447468E-3</v>
      </c>
      <c r="CK75" s="151">
        <v>2194.8005219471447</v>
      </c>
      <c r="CL75" s="150"/>
      <c r="CM75" s="148">
        <v>6.7730017571601001E-3</v>
      </c>
      <c r="CN75" s="151">
        <v>764.30457561227229</v>
      </c>
      <c r="CO75" s="150"/>
      <c r="CP75" s="148">
        <v>5.0245822935203223E-3</v>
      </c>
      <c r="CQ75" s="151">
        <v>1508.4431152216935</v>
      </c>
      <c r="CR75" s="150"/>
      <c r="CS75" s="148">
        <v>4.7233359673720448E-3</v>
      </c>
      <c r="CT75" s="151">
        <v>1750.9399916419263</v>
      </c>
      <c r="CU75" s="150"/>
      <c r="CV75" s="148">
        <v>1.0612344140813208E-2</v>
      </c>
      <c r="CW75" s="149">
        <v>268.33594301614596</v>
      </c>
      <c r="CX75" s="150"/>
      <c r="CY75" s="148">
        <v>2.5004481339914691E-3</v>
      </c>
      <c r="CZ75" s="149">
        <v>133565.67704054495</v>
      </c>
      <c r="DA75" s="148">
        <v>1.1790930287737153E-2</v>
      </c>
      <c r="DB75" s="124"/>
      <c r="DM75" s="141">
        <f>DL75/'[1]LM-Kat'!$C$93*1000</f>
        <v>0</v>
      </c>
    </row>
    <row r="76" spans="3:133" ht="15" thickBot="1">
      <c r="C76" s="147" t="s">
        <v>714</v>
      </c>
      <c r="D76" s="145"/>
      <c r="E76" s="144">
        <v>31210.7331353441</v>
      </c>
      <c r="F76" s="145"/>
      <c r="G76" s="143">
        <v>0.22496728931187535</v>
      </c>
      <c r="H76" s="146">
        <v>2080.9689887108857</v>
      </c>
      <c r="I76" s="145"/>
      <c r="J76" s="143">
        <v>3.803714006027429E-2</v>
      </c>
      <c r="K76" s="146">
        <v>28952.528545481215</v>
      </c>
      <c r="L76" s="145"/>
      <c r="M76" s="143">
        <v>0.12255271136560633</v>
      </c>
      <c r="N76" s="146">
        <v>527.43679621937315</v>
      </c>
      <c r="O76" s="145"/>
      <c r="P76" s="143">
        <v>2.2824422788440244E-2</v>
      </c>
      <c r="Q76" s="146">
        <v>6125.2027814113953</v>
      </c>
      <c r="R76" s="145"/>
      <c r="S76" s="143">
        <v>8.1690005834340787E-2</v>
      </c>
      <c r="T76" s="146">
        <v>57558.205612219055</v>
      </c>
      <c r="U76" s="145"/>
      <c r="V76" s="143">
        <v>0.11459189795163528</v>
      </c>
      <c r="W76" s="146">
        <v>6185.6530465828082</v>
      </c>
      <c r="X76" s="145"/>
      <c r="Y76" s="143">
        <v>2.5181656914873701E-2</v>
      </c>
      <c r="Z76" s="146">
        <v>2008.2414705718309</v>
      </c>
      <c r="AA76" s="145"/>
      <c r="AB76" s="143">
        <v>4.2534855344941093E-2</v>
      </c>
      <c r="AC76" s="146">
        <v>42719.180001880661</v>
      </c>
      <c r="AD76" s="145"/>
      <c r="AE76" s="143">
        <v>6.7541292856546559E-2</v>
      </c>
      <c r="AF76" s="146">
        <v>172381.89717313804</v>
      </c>
      <c r="AG76" s="145"/>
      <c r="AH76" s="143">
        <v>0.21098743168726572</v>
      </c>
      <c r="AI76" s="146">
        <v>6345.1008568545312</v>
      </c>
      <c r="AJ76" s="145"/>
      <c r="AK76" s="143">
        <v>0.16530890120844247</v>
      </c>
      <c r="AL76" s="146">
        <v>40701.311656154758</v>
      </c>
      <c r="AM76" s="145"/>
      <c r="AN76" s="143">
        <v>0.15630660972152213</v>
      </c>
      <c r="AO76" s="146">
        <v>2368.2158314011949</v>
      </c>
      <c r="AP76" s="145"/>
      <c r="AQ76" s="143">
        <v>2.1440926639099935E-2</v>
      </c>
      <c r="AR76" s="146">
        <v>118741.57251284376</v>
      </c>
      <c r="AS76" s="145"/>
      <c r="AT76" s="143">
        <v>0.16067834251536836</v>
      </c>
      <c r="AU76" s="146">
        <v>20428.762458878089</v>
      </c>
      <c r="AV76" s="145"/>
      <c r="AW76" s="143">
        <v>0.10409510586360408</v>
      </c>
      <c r="AX76" s="146">
        <v>9973.8886404820259</v>
      </c>
      <c r="AY76" s="145"/>
      <c r="AZ76" s="143">
        <v>0.1375947976141555</v>
      </c>
      <c r="BA76" s="146">
        <v>1859.5731334699085</v>
      </c>
      <c r="BB76" s="145"/>
      <c r="BC76" s="143">
        <v>4.6131940032423664E-2</v>
      </c>
      <c r="BD76" s="146">
        <v>30549.465946512428</v>
      </c>
      <c r="BE76" s="145"/>
      <c r="BF76" s="143">
        <v>1.3555016001338207E-2</v>
      </c>
      <c r="BG76" s="146">
        <v>16330.918024236606</v>
      </c>
      <c r="BH76" s="145"/>
      <c r="BI76" s="143">
        <v>4.4481103257042319E-2</v>
      </c>
      <c r="BJ76" s="146">
        <v>2023.2082598651734</v>
      </c>
      <c r="BK76" s="145"/>
      <c r="BL76" s="143">
        <v>1.5459311871778712E-2</v>
      </c>
      <c r="BM76" s="146">
        <v>45728.531643988979</v>
      </c>
      <c r="BN76" s="145"/>
      <c r="BO76" s="143">
        <v>5.4410165668973311E-2</v>
      </c>
      <c r="BP76" s="146">
        <v>854.61986020809752</v>
      </c>
      <c r="BQ76" s="145"/>
      <c r="BR76" s="143">
        <v>2.6673339457616498E-2</v>
      </c>
      <c r="BS76" s="146">
        <v>37044.94986723183</v>
      </c>
      <c r="BT76" s="145"/>
      <c r="BU76" s="143">
        <v>2.8002625554493173E-2</v>
      </c>
      <c r="BV76" s="146">
        <v>723.27373553436519</v>
      </c>
      <c r="BW76" s="145"/>
      <c r="BX76" s="143">
        <v>2.6657019011261364E-2</v>
      </c>
      <c r="BY76" s="146">
        <v>40156.254775060355</v>
      </c>
      <c r="BZ76" s="145"/>
      <c r="CA76" s="143">
        <v>4.4148346740515064E-2</v>
      </c>
      <c r="CB76" s="146">
        <v>599.44752182127286</v>
      </c>
      <c r="CC76" s="145"/>
      <c r="CD76" s="143">
        <v>2.6688307652214818E-2</v>
      </c>
      <c r="CE76" s="146">
        <v>6281.1424799254628</v>
      </c>
      <c r="CF76" s="145"/>
      <c r="CG76" s="143">
        <v>5.6516344698681317E-2</v>
      </c>
      <c r="CH76" s="146">
        <v>433.47876870114368</v>
      </c>
      <c r="CI76" s="145"/>
      <c r="CJ76" s="143">
        <v>3.3782627698272394E-2</v>
      </c>
      <c r="CK76" s="146">
        <v>22362.345524815475</v>
      </c>
      <c r="CL76" s="145"/>
      <c r="CM76" s="143">
        <v>6.9008642935544179E-2</v>
      </c>
      <c r="CN76" s="146">
        <v>7037.6379864405208</v>
      </c>
      <c r="CO76" s="145"/>
      <c r="CP76" s="143">
        <v>4.6265837394140627E-2</v>
      </c>
      <c r="CQ76" s="146">
        <v>8458.3243590546444</v>
      </c>
      <c r="CR76" s="145"/>
      <c r="CS76" s="143">
        <v>2.6485259712926125E-2</v>
      </c>
      <c r="CT76" s="146">
        <v>5930.6258801624153</v>
      </c>
      <c r="CU76" s="145"/>
      <c r="CV76" s="143">
        <v>3.5945174084279982E-2</v>
      </c>
      <c r="CW76" s="144">
        <v>3704.2118344529799</v>
      </c>
      <c r="CX76" s="145"/>
      <c r="CY76" s="143">
        <v>3.4517140958674176E-2</v>
      </c>
      <c r="CZ76" s="144">
        <v>778386.9091096553</v>
      </c>
      <c r="DA76" s="143">
        <v>6.871455291177174E-2</v>
      </c>
      <c r="DB76" s="124"/>
      <c r="DI76" s="77" t="s">
        <v>715</v>
      </c>
      <c r="DJ76" s="77" t="s">
        <v>716</v>
      </c>
      <c r="DK76" s="77" t="s">
        <v>717</v>
      </c>
      <c r="DN76" s="77" t="s">
        <v>715</v>
      </c>
      <c r="DO76" s="77" t="s">
        <v>716</v>
      </c>
      <c r="DP76" s="77" t="s">
        <v>717</v>
      </c>
      <c r="DS76" s="77" t="s">
        <v>715</v>
      </c>
      <c r="DT76" s="77" t="s">
        <v>716</v>
      </c>
      <c r="DU76" s="77" t="s">
        <v>717</v>
      </c>
      <c r="DX76" s="77" t="s">
        <v>715</v>
      </c>
      <c r="DY76" s="77" t="s">
        <v>716</v>
      </c>
      <c r="DZ76" s="77" t="s">
        <v>717</v>
      </c>
    </row>
    <row r="77" spans="3:133" ht="18.5">
      <c r="C77" s="114" t="s">
        <v>641</v>
      </c>
      <c r="D77" s="139"/>
      <c r="E77" s="123" t="s">
        <v>718</v>
      </c>
      <c r="F77" s="112"/>
      <c r="G77" s="108"/>
      <c r="H77" s="123" t="s">
        <v>718</v>
      </c>
      <c r="I77" s="112"/>
      <c r="J77" s="108"/>
      <c r="K77" s="123" t="s">
        <v>718</v>
      </c>
      <c r="L77" s="112"/>
      <c r="M77" s="108"/>
      <c r="N77" s="123" t="s">
        <v>718</v>
      </c>
      <c r="O77" s="112"/>
      <c r="P77" s="108"/>
      <c r="Q77" s="123" t="s">
        <v>718</v>
      </c>
      <c r="R77" s="112"/>
      <c r="S77" s="108"/>
      <c r="T77" s="123" t="s">
        <v>718</v>
      </c>
      <c r="U77" s="112"/>
      <c r="V77" s="108"/>
      <c r="W77" s="123" t="s">
        <v>718</v>
      </c>
      <c r="X77" s="112"/>
      <c r="Y77" s="108"/>
      <c r="Z77" s="123" t="s">
        <v>718</v>
      </c>
      <c r="AA77" s="112"/>
      <c r="AB77" s="108"/>
      <c r="AC77" s="123" t="s">
        <v>718</v>
      </c>
      <c r="AD77" s="112"/>
      <c r="AE77" s="108"/>
      <c r="AF77" s="123" t="s">
        <v>718</v>
      </c>
      <c r="AG77" s="112"/>
      <c r="AH77" s="108"/>
      <c r="AI77" s="123" t="s">
        <v>718</v>
      </c>
      <c r="AJ77" s="112"/>
      <c r="AK77" s="108"/>
      <c r="AL77" s="123" t="s">
        <v>718</v>
      </c>
      <c r="AM77" s="112"/>
      <c r="AN77" s="108"/>
      <c r="AO77" s="123" t="s">
        <v>718</v>
      </c>
      <c r="AP77" s="112"/>
      <c r="AQ77" s="108"/>
      <c r="AR77" s="123" t="s">
        <v>718</v>
      </c>
      <c r="AS77" s="112"/>
      <c r="AT77" s="108"/>
      <c r="AU77" s="123" t="s">
        <v>718</v>
      </c>
      <c r="AV77" s="112"/>
      <c r="AW77" s="108"/>
      <c r="AX77" s="123" t="s">
        <v>718</v>
      </c>
      <c r="AY77" s="112"/>
      <c r="AZ77" s="108"/>
      <c r="BA77" s="123" t="s">
        <v>718</v>
      </c>
      <c r="BB77" s="112"/>
      <c r="BC77" s="108"/>
      <c r="BD77" s="123" t="s">
        <v>718</v>
      </c>
      <c r="BE77" s="112"/>
      <c r="BF77" s="108"/>
      <c r="BG77" s="123" t="s">
        <v>718</v>
      </c>
      <c r="BH77" s="112"/>
      <c r="BI77" s="108"/>
      <c r="BJ77" s="123" t="s">
        <v>718</v>
      </c>
      <c r="BK77" s="112"/>
      <c r="BL77" s="108"/>
      <c r="BM77" s="123" t="s">
        <v>718</v>
      </c>
      <c r="BN77" s="112"/>
      <c r="BO77" s="108"/>
      <c r="BP77" s="123" t="s">
        <v>718</v>
      </c>
      <c r="BQ77" s="112"/>
      <c r="BR77" s="108"/>
      <c r="BS77" s="123" t="s">
        <v>718</v>
      </c>
      <c r="BT77" s="112"/>
      <c r="BU77" s="108"/>
      <c r="BV77" s="123" t="s">
        <v>718</v>
      </c>
      <c r="BW77" s="112"/>
      <c r="BX77" s="108"/>
      <c r="BY77" s="123" t="s">
        <v>718</v>
      </c>
      <c r="BZ77" s="112"/>
      <c r="CA77" s="108"/>
      <c r="CB77" s="123" t="s">
        <v>718</v>
      </c>
      <c r="CC77" s="112"/>
      <c r="CD77" s="108"/>
      <c r="CE77" s="123" t="s">
        <v>718</v>
      </c>
      <c r="CF77" s="112"/>
      <c r="CG77" s="108"/>
      <c r="CH77" s="123" t="s">
        <v>718</v>
      </c>
      <c r="CI77" s="112"/>
      <c r="CJ77" s="108"/>
      <c r="CK77" s="123" t="s">
        <v>718</v>
      </c>
      <c r="CL77" s="112"/>
      <c r="CM77" s="108"/>
      <c r="CN77" s="123" t="s">
        <v>718</v>
      </c>
      <c r="CO77" s="112"/>
      <c r="CP77" s="108"/>
      <c r="CQ77" s="123" t="s">
        <v>718</v>
      </c>
      <c r="CR77" s="112"/>
      <c r="CS77" s="108"/>
      <c r="CT77" s="123" t="s">
        <v>718</v>
      </c>
      <c r="CU77" s="112"/>
      <c r="CV77" s="108"/>
      <c r="CW77" s="123" t="s">
        <v>718</v>
      </c>
      <c r="CX77" s="112"/>
      <c r="CY77" s="108"/>
      <c r="CZ77" s="123" t="s">
        <v>718</v>
      </c>
      <c r="DA77" s="108"/>
      <c r="DB77" s="124"/>
      <c r="DC77" s="213" t="s">
        <v>719</v>
      </c>
      <c r="DD77" s="213"/>
      <c r="DE77" s="213"/>
      <c r="DF77" s="213"/>
      <c r="DG77" s="213"/>
      <c r="DI77" s="90"/>
      <c r="DJ77" s="90"/>
      <c r="DK77" s="90"/>
      <c r="DN77" s="90"/>
      <c r="DO77" s="90"/>
      <c r="DP77" s="90"/>
      <c r="DS77" s="90"/>
      <c r="DT77" s="90"/>
      <c r="DU77" s="90"/>
      <c r="DX77" s="90"/>
      <c r="DY77" s="90"/>
      <c r="DZ77" s="90"/>
    </row>
    <row r="78" spans="3:133">
      <c r="C78" s="107" t="s">
        <v>706</v>
      </c>
      <c r="D78" s="138"/>
      <c r="E78" s="142">
        <v>10.831264802241536</v>
      </c>
      <c r="F78" s="104"/>
      <c r="G78" s="136"/>
      <c r="H78" s="142">
        <v>4.9889955718610723</v>
      </c>
      <c r="I78" s="104"/>
      <c r="J78" s="136"/>
      <c r="K78" s="142">
        <v>14.498710572717673</v>
      </c>
      <c r="L78" s="104"/>
      <c r="M78" s="136"/>
      <c r="N78" s="142">
        <v>1.264132565914295</v>
      </c>
      <c r="O78" s="104"/>
      <c r="P78" s="136"/>
      <c r="Q78" s="142">
        <v>6.4536824297319777</v>
      </c>
      <c r="R78" s="104"/>
      <c r="S78" s="136"/>
      <c r="T78" s="142">
        <v>29.034061554337157</v>
      </c>
      <c r="U78" s="104"/>
      <c r="V78" s="136"/>
      <c r="W78" s="142">
        <v>14.825445463194411</v>
      </c>
      <c r="X78" s="104"/>
      <c r="Y78" s="136"/>
      <c r="Z78" s="142">
        <v>1.9554425373072251</v>
      </c>
      <c r="AA78" s="104"/>
      <c r="AB78" s="136"/>
      <c r="AC78" s="142">
        <v>37.214486001302404</v>
      </c>
      <c r="AD78" s="104"/>
      <c r="AE78" s="136"/>
      <c r="AF78" s="142">
        <v>42.221120939385429</v>
      </c>
      <c r="AG78" s="104"/>
      <c r="AH78" s="136"/>
      <c r="AI78" s="142">
        <v>2.0251726024830852</v>
      </c>
      <c r="AJ78" s="104"/>
      <c r="AK78" s="136"/>
      <c r="AL78" s="142">
        <v>12.993932976035081</v>
      </c>
      <c r="AM78" s="104"/>
      <c r="AN78" s="136"/>
      <c r="AO78" s="142">
        <v>6.3522687425396844</v>
      </c>
      <c r="AP78" s="104"/>
      <c r="AQ78" s="136"/>
      <c r="AR78" s="142">
        <v>37.364875266774021</v>
      </c>
      <c r="AS78" s="104"/>
      <c r="AT78" s="136"/>
      <c r="AU78" s="142">
        <v>9.5232363405564318</v>
      </c>
      <c r="AV78" s="104"/>
      <c r="AW78" s="136"/>
      <c r="AX78" s="142">
        <v>4.6320480703812308</v>
      </c>
      <c r="AY78" s="104"/>
      <c r="AZ78" s="136"/>
      <c r="BA78" s="142">
        <v>1.7405266982058538</v>
      </c>
      <c r="BB78" s="104"/>
      <c r="BC78" s="136"/>
      <c r="BD78" s="142">
        <v>41.034417223693794</v>
      </c>
      <c r="BE78" s="104"/>
      <c r="BF78" s="136"/>
      <c r="BG78" s="142">
        <v>15.919973780280015</v>
      </c>
      <c r="BH78" s="104"/>
      <c r="BI78" s="136"/>
      <c r="BJ78" s="142">
        <v>5.987797124829207</v>
      </c>
      <c r="BK78" s="104"/>
      <c r="BL78" s="136"/>
      <c r="BM78" s="142">
        <v>95.799697996358844</v>
      </c>
      <c r="BN78" s="104"/>
      <c r="BO78" s="136"/>
      <c r="BP78" s="142">
        <v>1.0588892741413234</v>
      </c>
      <c r="BQ78" s="104"/>
      <c r="BR78" s="136"/>
      <c r="BS78" s="142">
        <v>45.301177043078738</v>
      </c>
      <c r="BT78" s="104"/>
      <c r="BU78" s="136"/>
      <c r="BV78" s="142">
        <v>0.89595634987325912</v>
      </c>
      <c r="BW78" s="104"/>
      <c r="BX78" s="136"/>
      <c r="BY78" s="142">
        <v>97.035248253133062</v>
      </c>
      <c r="BZ78" s="104"/>
      <c r="CA78" s="136"/>
      <c r="CB78" s="142">
        <v>0.74256645472513505</v>
      </c>
      <c r="CC78" s="104"/>
      <c r="CD78" s="136"/>
      <c r="CE78" s="142">
        <v>10.015174022971102</v>
      </c>
      <c r="CF78" s="104"/>
      <c r="CG78" s="136"/>
      <c r="CH78" s="142">
        <v>0.48591801281264474</v>
      </c>
      <c r="CI78" s="104"/>
      <c r="CJ78" s="136"/>
      <c r="CK78" s="142">
        <v>18.953328441260819</v>
      </c>
      <c r="CL78" s="104"/>
      <c r="CM78" s="136"/>
      <c r="CN78" s="142">
        <v>7.8909352136020132</v>
      </c>
      <c r="CO78" s="104"/>
      <c r="CP78" s="136"/>
      <c r="CQ78" s="142">
        <v>10.480014984475535</v>
      </c>
      <c r="CR78" s="104"/>
      <c r="CS78" s="136"/>
      <c r="CT78" s="142">
        <v>6.2733263560380994</v>
      </c>
      <c r="CU78" s="104"/>
      <c r="CV78" s="136"/>
      <c r="CW78" s="142">
        <v>11.138065940858022</v>
      </c>
      <c r="CX78" s="104"/>
      <c r="CY78" s="136"/>
      <c r="CZ78" s="142">
        <v>606.93188960710017</v>
      </c>
      <c r="DA78" s="136"/>
      <c r="DB78" s="124"/>
      <c r="DC78" s="216">
        <f>BY78+BS78+BM78</f>
        <v>238.13612329257066</v>
      </c>
      <c r="DD78" s="215">
        <f>DC78/CZ78</f>
        <v>0.39236053891768491</v>
      </c>
      <c r="DE78" s="213" t="s">
        <v>707</v>
      </c>
      <c r="DF78" s="213"/>
      <c r="DG78" s="213"/>
      <c r="DI78" s="90"/>
      <c r="DJ78" s="90"/>
      <c r="DK78" s="90"/>
      <c r="DM78" s="141"/>
      <c r="DN78" s="217"/>
      <c r="DO78" s="217"/>
      <c r="DP78" s="217"/>
      <c r="DS78" s="217"/>
      <c r="DT78" s="90"/>
      <c r="DU78" s="217"/>
      <c r="DX78" s="217"/>
      <c r="DY78" s="90"/>
      <c r="DZ78" s="217"/>
    </row>
    <row r="79" spans="3:133">
      <c r="C79" s="101" t="s">
        <v>708</v>
      </c>
      <c r="D79" s="135"/>
      <c r="E79" s="140">
        <v>5.319738781188498</v>
      </c>
      <c r="F79" s="98"/>
      <c r="G79" s="133"/>
      <c r="H79" s="140">
        <v>1.663483922940219</v>
      </c>
      <c r="I79" s="98"/>
      <c r="J79" s="133"/>
      <c r="K79" s="140">
        <v>8.336873087783383</v>
      </c>
      <c r="L79" s="98"/>
      <c r="M79" s="133"/>
      <c r="N79" s="140">
        <v>1.4576496931559311</v>
      </c>
      <c r="O79" s="98"/>
      <c r="P79" s="133"/>
      <c r="Q79" s="140">
        <v>2.4643372779186263</v>
      </c>
      <c r="R79" s="98"/>
      <c r="S79" s="133"/>
      <c r="T79" s="140">
        <v>21.382232409728569</v>
      </c>
      <c r="U79" s="98"/>
      <c r="V79" s="133"/>
      <c r="W79" s="140">
        <v>13.083042744233607</v>
      </c>
      <c r="X79" s="98"/>
      <c r="Y79" s="133"/>
      <c r="Z79" s="140">
        <v>3.6293356237520542</v>
      </c>
      <c r="AA79" s="98"/>
      <c r="AB79" s="133"/>
      <c r="AC79" s="140">
        <v>31.484860596339505</v>
      </c>
      <c r="AD79" s="98"/>
      <c r="AE79" s="133"/>
      <c r="AF79" s="140">
        <v>47.9587692382608</v>
      </c>
      <c r="AG79" s="98"/>
      <c r="AH79" s="133"/>
      <c r="AI79" s="140">
        <v>2.2646323925757392</v>
      </c>
      <c r="AJ79" s="98"/>
      <c r="AK79" s="133"/>
      <c r="AL79" s="140">
        <v>16.094173010932213</v>
      </c>
      <c r="AM79" s="98"/>
      <c r="AN79" s="133"/>
      <c r="AO79" s="140">
        <v>2.7402919582976217</v>
      </c>
      <c r="AP79" s="98"/>
      <c r="AQ79" s="133"/>
      <c r="AR79" s="140">
        <v>44.02669543121975</v>
      </c>
      <c r="AS79" s="98"/>
      <c r="AT79" s="133"/>
      <c r="AU79" s="140">
        <v>11.755364991920823</v>
      </c>
      <c r="AV79" s="98"/>
      <c r="AW79" s="133"/>
      <c r="AX79" s="140">
        <v>2.5941270317097187</v>
      </c>
      <c r="AY79" s="98"/>
      <c r="AZ79" s="133"/>
      <c r="BA79" s="140">
        <v>1.1016196900574993</v>
      </c>
      <c r="BB79" s="98"/>
      <c r="BC79" s="133"/>
      <c r="BD79" s="140">
        <v>16.646077722325337</v>
      </c>
      <c r="BE79" s="98"/>
      <c r="BF79" s="133"/>
      <c r="BG79" s="140">
        <v>10.334214313928927</v>
      </c>
      <c r="BH79" s="98"/>
      <c r="BI79" s="133"/>
      <c r="BJ79" s="140">
        <v>3.1408989928526814</v>
      </c>
      <c r="BK79" s="98"/>
      <c r="BL79" s="133"/>
      <c r="BM79" s="140">
        <v>8.2774201488881829</v>
      </c>
      <c r="BN79" s="98"/>
      <c r="BO79" s="133"/>
      <c r="BP79" s="140">
        <v>0.52813107879923293</v>
      </c>
      <c r="BQ79" s="98"/>
      <c r="BR79" s="133"/>
      <c r="BS79" s="140">
        <v>46.553455559388603</v>
      </c>
      <c r="BT79" s="98"/>
      <c r="BU79" s="133"/>
      <c r="BV79" s="140">
        <v>1.2449996918913595</v>
      </c>
      <c r="BW79" s="98"/>
      <c r="BX79" s="133"/>
      <c r="BY79" s="140">
        <v>15.603238269325869</v>
      </c>
      <c r="BZ79" s="98"/>
      <c r="CA79" s="133"/>
      <c r="CB79" s="140">
        <v>0.65275513778025007</v>
      </c>
      <c r="CC79" s="98"/>
      <c r="CD79" s="133"/>
      <c r="CE79" s="140">
        <v>1.8220890838902026</v>
      </c>
      <c r="CF79" s="98"/>
      <c r="CG79" s="133"/>
      <c r="CH79" s="140">
        <v>0.45188769640964899</v>
      </c>
      <c r="CI79" s="98"/>
      <c r="CJ79" s="133"/>
      <c r="CK79" s="140">
        <v>6.6195770513326417</v>
      </c>
      <c r="CL79" s="98"/>
      <c r="CM79" s="133"/>
      <c r="CN79" s="140">
        <v>2.4532347052092178</v>
      </c>
      <c r="CO79" s="98"/>
      <c r="CP79" s="133"/>
      <c r="CQ79" s="140">
        <v>5.5044341986658143</v>
      </c>
      <c r="CR79" s="98"/>
      <c r="CS79" s="133"/>
      <c r="CT79" s="140">
        <v>9.1513447167892465</v>
      </c>
      <c r="CU79" s="98"/>
      <c r="CV79" s="133"/>
      <c r="CW79" s="140">
        <v>1.9087758995096187</v>
      </c>
      <c r="CX79" s="98"/>
      <c r="CY79" s="133"/>
      <c r="CZ79" s="140">
        <v>348.24976214900141</v>
      </c>
      <c r="DA79" s="133"/>
      <c r="DB79" s="124"/>
      <c r="DC79" s="218">
        <f>DC78/$DC78</f>
        <v>1</v>
      </c>
      <c r="DI79" s="222">
        <f>DI78/$DC78</f>
        <v>0</v>
      </c>
      <c r="DJ79" s="222">
        <f t="shared" ref="DJ79:DK79" si="0">DJ78/$DC78</f>
        <v>0</v>
      </c>
      <c r="DK79" s="222">
        <f t="shared" si="0"/>
        <v>0</v>
      </c>
      <c r="DL79" s="213"/>
      <c r="DM79" s="213"/>
      <c r="DN79" s="222">
        <f t="shared" ref="DN79" si="1">DI79*$DO$65</f>
        <v>0</v>
      </c>
      <c r="DO79" s="222">
        <f t="shared" ref="DO79:DP79" si="2">DJ79*$DO$65</f>
        <v>0</v>
      </c>
      <c r="DP79" s="222">
        <f t="shared" si="2"/>
        <v>0</v>
      </c>
      <c r="DQ79" s="213"/>
      <c r="DR79" s="213"/>
      <c r="DS79" s="222">
        <f>DI79*Synthesis!$BA$59</f>
        <v>0</v>
      </c>
      <c r="DT79" s="222">
        <f>DJ79*Synthesis!$BA$59</f>
        <v>0</v>
      </c>
      <c r="DU79" s="222">
        <f>DK79*Synthesis!$BA$59</f>
        <v>0</v>
      </c>
      <c r="DV79" s="213"/>
      <c r="DW79" s="213"/>
      <c r="DX79" s="222">
        <f>DN79*Synthesis!$BA$59</f>
        <v>0</v>
      </c>
      <c r="DY79" s="222">
        <f>DO79*Synthesis!$BA$59</f>
        <v>0</v>
      </c>
      <c r="DZ79" s="222">
        <f>DP79*Synthesis!$BA$59</f>
        <v>0</v>
      </c>
      <c r="EA79" s="213" t="s">
        <v>720</v>
      </c>
      <c r="EB79" s="213"/>
      <c r="EC79" s="213"/>
    </row>
    <row r="80" spans="3:133">
      <c r="C80" s="94" t="s">
        <v>709</v>
      </c>
      <c r="D80" s="90"/>
      <c r="E80" s="131">
        <v>0.1516570495641254</v>
      </c>
      <c r="F80" s="90"/>
      <c r="G80" s="130"/>
      <c r="H80" s="131">
        <v>5.9804761167440414E-2</v>
      </c>
      <c r="I80" s="90"/>
      <c r="J80" s="130"/>
      <c r="K80" s="131">
        <v>2.9762390724475996</v>
      </c>
      <c r="L80" s="90"/>
      <c r="M80" s="130"/>
      <c r="N80" s="131">
        <v>0.29112188913811016</v>
      </c>
      <c r="O80" s="90"/>
      <c r="P80" s="130"/>
      <c r="Q80" s="131">
        <v>0.92385516134937062</v>
      </c>
      <c r="R80" s="90"/>
      <c r="S80" s="130"/>
      <c r="T80" s="131">
        <v>10.711238890795633</v>
      </c>
      <c r="U80" s="90"/>
      <c r="V80" s="130"/>
      <c r="W80" s="131">
        <v>5.2382669366960162</v>
      </c>
      <c r="X80" s="90"/>
      <c r="Y80" s="130"/>
      <c r="Z80" s="131">
        <v>0</v>
      </c>
      <c r="AA80" s="90"/>
      <c r="AB80" s="130"/>
      <c r="AC80" s="131">
        <v>14.539906442394607</v>
      </c>
      <c r="AD80" s="90"/>
      <c r="AE80" s="130"/>
      <c r="AF80" s="131">
        <v>12.412987724014066</v>
      </c>
      <c r="AG80" s="90"/>
      <c r="AH80" s="130"/>
      <c r="AI80" s="131">
        <v>1.1028092766650737</v>
      </c>
      <c r="AJ80" s="90"/>
      <c r="AK80" s="130"/>
      <c r="AL80" s="131">
        <v>5.4964876379750871</v>
      </c>
      <c r="AM80" s="90"/>
      <c r="AN80" s="130"/>
      <c r="AO80" s="131">
        <v>1.0146325148459687</v>
      </c>
      <c r="AP80" s="90"/>
      <c r="AQ80" s="130"/>
      <c r="AR80" s="131">
        <v>0</v>
      </c>
      <c r="AS80" s="90"/>
      <c r="AT80" s="130"/>
      <c r="AU80" s="131">
        <v>0</v>
      </c>
      <c r="AV80" s="90"/>
      <c r="AW80" s="130"/>
      <c r="AX80" s="131">
        <v>0</v>
      </c>
      <c r="AY80" s="90"/>
      <c r="AZ80" s="130"/>
      <c r="BA80" s="131">
        <v>0.62579097450946308</v>
      </c>
      <c r="BB80" s="90"/>
      <c r="BC80" s="130"/>
      <c r="BD80" s="131">
        <v>0</v>
      </c>
      <c r="BE80" s="90"/>
      <c r="BF80" s="130"/>
      <c r="BG80" s="131">
        <v>3.3073473395309461</v>
      </c>
      <c r="BH80" s="90"/>
      <c r="BI80" s="130"/>
      <c r="BJ80" s="131">
        <v>1.7174473695946437</v>
      </c>
      <c r="BK80" s="90"/>
      <c r="BL80" s="130"/>
      <c r="BM80" s="131">
        <v>0.5514551777468879</v>
      </c>
      <c r="BN80" s="90"/>
      <c r="BO80" s="130"/>
      <c r="BP80" s="131">
        <v>0</v>
      </c>
      <c r="BQ80" s="90"/>
      <c r="BR80" s="130"/>
      <c r="BS80" s="131">
        <v>0.86802706968395038</v>
      </c>
      <c r="BT80" s="90"/>
      <c r="BU80" s="130"/>
      <c r="BV80" s="131">
        <v>0</v>
      </c>
      <c r="BW80" s="90"/>
      <c r="BX80" s="130"/>
      <c r="BY80" s="131">
        <v>0.59681779927550493</v>
      </c>
      <c r="BZ80" s="90"/>
      <c r="CA80" s="130"/>
      <c r="CB80" s="131">
        <v>0</v>
      </c>
      <c r="CC80" s="90"/>
      <c r="CD80" s="130"/>
      <c r="CE80" s="131">
        <v>0.11907763743707367</v>
      </c>
      <c r="CF80" s="90"/>
      <c r="CG80" s="130"/>
      <c r="CH80" s="131">
        <v>0</v>
      </c>
      <c r="CI80" s="90"/>
      <c r="CJ80" s="130"/>
      <c r="CK80" s="131">
        <v>0</v>
      </c>
      <c r="CL80" s="90"/>
      <c r="CM80" s="130"/>
      <c r="CN80" s="131">
        <v>0</v>
      </c>
      <c r="CO80" s="90"/>
      <c r="CP80" s="130"/>
      <c r="CQ80" s="131">
        <v>0</v>
      </c>
      <c r="CR80" s="90"/>
      <c r="CS80" s="130"/>
      <c r="CT80" s="131">
        <v>6.430568856714256</v>
      </c>
      <c r="CU80" s="90"/>
      <c r="CV80" s="130"/>
      <c r="CW80" s="131">
        <v>0.65133698920230565</v>
      </c>
      <c r="CX80" s="90"/>
      <c r="CY80" s="130"/>
      <c r="CZ80" s="131">
        <v>69.786876570748134</v>
      </c>
      <c r="DA80" s="130"/>
      <c r="DB80" s="124"/>
    </row>
    <row r="81" spans="3:137">
      <c r="C81" s="94" t="s">
        <v>710</v>
      </c>
      <c r="D81" s="90"/>
      <c r="E81" s="131">
        <v>5.0928943695632556E-2</v>
      </c>
      <c r="F81" s="90"/>
      <c r="G81" s="130"/>
      <c r="H81" s="131">
        <v>0</v>
      </c>
      <c r="I81" s="90"/>
      <c r="J81" s="130"/>
      <c r="K81" s="131">
        <v>7.6626503122539727E-2</v>
      </c>
      <c r="L81" s="90"/>
      <c r="M81" s="130"/>
      <c r="N81" s="131">
        <v>0</v>
      </c>
      <c r="O81" s="90"/>
      <c r="P81" s="130"/>
      <c r="Q81" s="131">
        <v>2.493212483436659E-2</v>
      </c>
      <c r="R81" s="90"/>
      <c r="S81" s="130"/>
      <c r="T81" s="131">
        <v>0.14294521169106131</v>
      </c>
      <c r="U81" s="90"/>
      <c r="V81" s="130"/>
      <c r="W81" s="131">
        <v>0</v>
      </c>
      <c r="X81" s="90"/>
      <c r="Y81" s="130"/>
      <c r="Z81" s="131">
        <v>0</v>
      </c>
      <c r="AA81" s="90"/>
      <c r="AB81" s="130"/>
      <c r="AC81" s="131">
        <v>6.7544502722797253</v>
      </c>
      <c r="AD81" s="90"/>
      <c r="AE81" s="130"/>
      <c r="AF81" s="131">
        <v>4.2463506876728312</v>
      </c>
      <c r="AG81" s="90"/>
      <c r="AH81" s="130"/>
      <c r="AI81" s="131">
        <v>3.5066613562242971E-2</v>
      </c>
      <c r="AJ81" s="90"/>
      <c r="AK81" s="130"/>
      <c r="AL81" s="131">
        <v>3.4815013160952515</v>
      </c>
      <c r="AM81" s="90"/>
      <c r="AN81" s="130"/>
      <c r="AO81" s="131">
        <v>3.6796595285816705E-2</v>
      </c>
      <c r="AP81" s="90"/>
      <c r="AQ81" s="130"/>
      <c r="AR81" s="131">
        <v>0</v>
      </c>
      <c r="AS81" s="90"/>
      <c r="AT81" s="130"/>
      <c r="AU81" s="131">
        <v>0</v>
      </c>
      <c r="AV81" s="90"/>
      <c r="AW81" s="130"/>
      <c r="AX81" s="131">
        <v>0</v>
      </c>
      <c r="AY81" s="90"/>
      <c r="AZ81" s="130"/>
      <c r="BA81" s="131">
        <v>0</v>
      </c>
      <c r="BB81" s="90"/>
      <c r="BC81" s="130"/>
      <c r="BD81" s="131">
        <v>1.141585497387712</v>
      </c>
      <c r="BE81" s="90"/>
      <c r="BF81" s="130"/>
      <c r="BG81" s="131">
        <v>0.41914366470098807</v>
      </c>
      <c r="BH81" s="90"/>
      <c r="BI81" s="130"/>
      <c r="BJ81" s="131">
        <v>0.1484276164936332</v>
      </c>
      <c r="BK81" s="90"/>
      <c r="BL81" s="130"/>
      <c r="BM81" s="131">
        <v>0</v>
      </c>
      <c r="BN81" s="90"/>
      <c r="BO81" s="130"/>
      <c r="BP81" s="131">
        <v>0</v>
      </c>
      <c r="BQ81" s="90"/>
      <c r="BR81" s="130"/>
      <c r="BS81" s="131">
        <v>0</v>
      </c>
      <c r="BT81" s="90"/>
      <c r="BU81" s="130"/>
      <c r="BV81" s="131">
        <v>0</v>
      </c>
      <c r="BW81" s="90"/>
      <c r="BX81" s="130"/>
      <c r="BY81" s="131">
        <v>0</v>
      </c>
      <c r="BZ81" s="90"/>
      <c r="CA81" s="130"/>
      <c r="CB81" s="131">
        <v>0</v>
      </c>
      <c r="CC81" s="90"/>
      <c r="CD81" s="130"/>
      <c r="CE81" s="131">
        <v>0</v>
      </c>
      <c r="CF81" s="90"/>
      <c r="CG81" s="130"/>
      <c r="CH81" s="131">
        <v>1.1374106953195427E-2</v>
      </c>
      <c r="CI81" s="90"/>
      <c r="CJ81" s="130"/>
      <c r="CK81" s="131">
        <v>0.27575792550005973</v>
      </c>
      <c r="CL81" s="90"/>
      <c r="CM81" s="130"/>
      <c r="CN81" s="131">
        <v>0.12944361489243444</v>
      </c>
      <c r="CO81" s="90"/>
      <c r="CP81" s="130"/>
      <c r="CQ81" s="131">
        <v>0.27742722565487671</v>
      </c>
      <c r="CR81" s="90"/>
      <c r="CS81" s="130"/>
      <c r="CT81" s="131">
        <v>7.2077822542685049E-2</v>
      </c>
      <c r="CU81" s="90"/>
      <c r="CV81" s="130"/>
      <c r="CW81" s="131">
        <v>0.35567045637703293</v>
      </c>
      <c r="CX81" s="90"/>
      <c r="CY81" s="130"/>
      <c r="CZ81" s="131">
        <v>17.680506198742087</v>
      </c>
      <c r="DA81" s="130"/>
      <c r="DB81" s="124"/>
      <c r="DI81" s="223">
        <f>DI78/$CZ78</f>
        <v>0</v>
      </c>
      <c r="DJ81" s="223">
        <f t="shared" ref="DJ81:DK81" si="3">DJ78/$CZ78</f>
        <v>0</v>
      </c>
      <c r="DK81" s="223">
        <f t="shared" si="3"/>
        <v>0</v>
      </c>
      <c r="DL81" s="224"/>
      <c r="DM81" s="224"/>
      <c r="DN81" s="223">
        <f t="shared" ref="DN81:DP81" si="4">DN78/$CZ78</f>
        <v>0</v>
      </c>
      <c r="DO81" s="223">
        <f t="shared" si="4"/>
        <v>0</v>
      </c>
      <c r="DP81" s="223">
        <f t="shared" si="4"/>
        <v>0</v>
      </c>
      <c r="DQ81" s="224"/>
      <c r="DR81" s="224"/>
      <c r="DS81" s="223">
        <f t="shared" ref="DS81:DU81" si="5">DS78/$CZ78</f>
        <v>0</v>
      </c>
      <c r="DT81" s="223">
        <f t="shared" si="5"/>
        <v>0</v>
      </c>
      <c r="DU81" s="223">
        <f t="shared" si="5"/>
        <v>0</v>
      </c>
      <c r="DV81" s="224"/>
      <c r="DW81" s="224"/>
      <c r="DX81" s="223">
        <f t="shared" ref="DX81:DZ81" si="6">DX78/$CZ78</f>
        <v>0</v>
      </c>
      <c r="DY81" s="223">
        <f t="shared" si="6"/>
        <v>0</v>
      </c>
      <c r="DZ81" s="223">
        <f t="shared" si="6"/>
        <v>0</v>
      </c>
      <c r="EA81" s="224" t="s">
        <v>707</v>
      </c>
      <c r="EB81" s="224"/>
      <c r="EC81" s="224"/>
    </row>
    <row r="82" spans="3:137">
      <c r="C82" s="94" t="s">
        <v>711</v>
      </c>
      <c r="D82" s="90"/>
      <c r="E82" s="131">
        <v>0</v>
      </c>
      <c r="F82" s="90"/>
      <c r="G82" s="130"/>
      <c r="H82" s="131">
        <v>1.2584739537490317</v>
      </c>
      <c r="I82" s="90"/>
      <c r="J82" s="130"/>
      <c r="K82" s="131">
        <v>0</v>
      </c>
      <c r="L82" s="90"/>
      <c r="M82" s="130"/>
      <c r="N82" s="131">
        <v>1.0815649073743343</v>
      </c>
      <c r="O82" s="90"/>
      <c r="P82" s="130"/>
      <c r="Q82" s="131">
        <v>0</v>
      </c>
      <c r="R82" s="90"/>
      <c r="S82" s="130"/>
      <c r="T82" s="131">
        <v>0</v>
      </c>
      <c r="U82" s="90"/>
      <c r="V82" s="130"/>
      <c r="W82" s="131">
        <v>6.8483512041796297</v>
      </c>
      <c r="X82" s="90"/>
      <c r="Y82" s="130"/>
      <c r="Z82" s="131">
        <v>3.3077291169962719</v>
      </c>
      <c r="AA82" s="90"/>
      <c r="AB82" s="130"/>
      <c r="AC82" s="131">
        <v>2.2319513139759342</v>
      </c>
      <c r="AD82" s="90"/>
      <c r="AE82" s="130"/>
      <c r="AF82" s="131">
        <v>0</v>
      </c>
      <c r="AG82" s="90"/>
      <c r="AH82" s="130"/>
      <c r="AI82" s="131">
        <v>0</v>
      </c>
      <c r="AJ82" s="90"/>
      <c r="AK82" s="130"/>
      <c r="AL82" s="131">
        <v>0</v>
      </c>
      <c r="AM82" s="90"/>
      <c r="AN82" s="130"/>
      <c r="AO82" s="131">
        <v>0.35325591710246812</v>
      </c>
      <c r="AP82" s="90"/>
      <c r="AQ82" s="130"/>
      <c r="AR82" s="131">
        <v>23.725679866999414</v>
      </c>
      <c r="AS82" s="90"/>
      <c r="AT82" s="130"/>
      <c r="AU82" s="131">
        <v>7.8357179187281911</v>
      </c>
      <c r="AV82" s="90"/>
      <c r="AW82" s="130"/>
      <c r="AX82" s="131">
        <v>0.7003404302640287</v>
      </c>
      <c r="AY82" s="90"/>
      <c r="AZ82" s="130"/>
      <c r="BA82" s="131">
        <v>0</v>
      </c>
      <c r="BB82" s="90"/>
      <c r="BC82" s="130"/>
      <c r="BD82" s="131">
        <v>9.4038713466145119</v>
      </c>
      <c r="BE82" s="90"/>
      <c r="BF82" s="130"/>
      <c r="BG82" s="131">
        <v>3.8715134520886449</v>
      </c>
      <c r="BH82" s="90"/>
      <c r="BI82" s="130"/>
      <c r="BJ82" s="131">
        <v>0.73149857930336371</v>
      </c>
      <c r="BK82" s="90"/>
      <c r="BL82" s="130"/>
      <c r="BM82" s="131">
        <v>0</v>
      </c>
      <c r="BN82" s="90"/>
      <c r="BO82" s="130"/>
      <c r="BP82" s="131">
        <v>0.34047925663058232</v>
      </c>
      <c r="BQ82" s="90"/>
      <c r="BR82" s="130"/>
      <c r="BS82" s="131">
        <v>39.602958545749239</v>
      </c>
      <c r="BT82" s="90"/>
      <c r="BU82" s="130"/>
      <c r="BV82" s="131">
        <v>1.0876350270672885</v>
      </c>
      <c r="BW82" s="90"/>
      <c r="BX82" s="130"/>
      <c r="BY82" s="131">
        <v>8.6239096395838111</v>
      </c>
      <c r="BZ82" s="90"/>
      <c r="CA82" s="130"/>
      <c r="CB82" s="131">
        <v>0.52233168436764854</v>
      </c>
      <c r="CC82" s="90"/>
      <c r="CD82" s="130"/>
      <c r="CE82" s="131">
        <v>0.54739189816908251</v>
      </c>
      <c r="CF82" s="90"/>
      <c r="CG82" s="130"/>
      <c r="CH82" s="131">
        <v>0.36121795186526762</v>
      </c>
      <c r="CI82" s="90"/>
      <c r="CJ82" s="130"/>
      <c r="CK82" s="131">
        <v>2.6289738029155405</v>
      </c>
      <c r="CL82" s="90"/>
      <c r="CM82" s="130"/>
      <c r="CN82" s="131">
        <v>1.0238188991212347</v>
      </c>
      <c r="CO82" s="90"/>
      <c r="CP82" s="130"/>
      <c r="CQ82" s="131">
        <v>3.3697836011089515</v>
      </c>
      <c r="CR82" s="90"/>
      <c r="CS82" s="130"/>
      <c r="CT82" s="131">
        <v>1.3567131905731571</v>
      </c>
      <c r="CU82" s="90"/>
      <c r="CV82" s="130"/>
      <c r="CW82" s="131">
        <v>0.20287875465117849</v>
      </c>
      <c r="CX82" s="90"/>
      <c r="CY82" s="130"/>
      <c r="CZ82" s="131">
        <v>121.01804025917879</v>
      </c>
      <c r="DA82" s="130"/>
      <c r="DB82" s="124"/>
    </row>
    <row r="83" spans="3:137">
      <c r="C83" s="93" t="s">
        <v>712</v>
      </c>
      <c r="D83" s="90"/>
      <c r="E83" s="131">
        <v>0.82392808056423794</v>
      </c>
      <c r="F83" s="90"/>
      <c r="G83" s="130"/>
      <c r="H83" s="131">
        <v>4.3129663355584748E-2</v>
      </c>
      <c r="I83" s="90"/>
      <c r="J83" s="130"/>
      <c r="K83" s="131">
        <v>0.8346513646866478</v>
      </c>
      <c r="L83" s="90"/>
      <c r="M83" s="130"/>
      <c r="N83" s="131">
        <v>1.0783753002695663E-2</v>
      </c>
      <c r="O83" s="90"/>
      <c r="P83" s="130"/>
      <c r="Q83" s="131">
        <v>0.28571400674854863</v>
      </c>
      <c r="R83" s="90"/>
      <c r="S83" s="130"/>
      <c r="T83" s="131">
        <v>1.3409287356592376</v>
      </c>
      <c r="U83" s="90"/>
      <c r="V83" s="130"/>
      <c r="W83" s="131">
        <v>0.12646928521645454</v>
      </c>
      <c r="X83" s="90"/>
      <c r="Y83" s="130"/>
      <c r="Z83" s="131">
        <v>6.250075149549876E-2</v>
      </c>
      <c r="AA83" s="90"/>
      <c r="AB83" s="130"/>
      <c r="AC83" s="131">
        <v>1.5763415090397435</v>
      </c>
      <c r="AD83" s="90"/>
      <c r="AE83" s="130"/>
      <c r="AF83" s="131">
        <v>4.2245334223172923</v>
      </c>
      <c r="AG83" s="90"/>
      <c r="AH83" s="130"/>
      <c r="AI83" s="131">
        <v>0.16047431773549553</v>
      </c>
      <c r="AJ83" s="90"/>
      <c r="AK83" s="130"/>
      <c r="AL83" s="131">
        <v>1.014639774679176</v>
      </c>
      <c r="AM83" s="90"/>
      <c r="AN83" s="130"/>
      <c r="AO83" s="131">
        <v>1.0343619661064605</v>
      </c>
      <c r="AP83" s="90"/>
      <c r="AQ83" s="130"/>
      <c r="AR83" s="131">
        <v>3.7127061523705636</v>
      </c>
      <c r="AS83" s="90"/>
      <c r="AT83" s="130"/>
      <c r="AU83" s="131">
        <v>1.28261649188501</v>
      </c>
      <c r="AV83" s="90"/>
      <c r="AW83" s="130"/>
      <c r="AX83" s="131">
        <v>0.62470989910284469</v>
      </c>
      <c r="AY83" s="90"/>
      <c r="AZ83" s="130"/>
      <c r="BA83" s="131">
        <v>0.23650968551414098</v>
      </c>
      <c r="BB83" s="90"/>
      <c r="BC83" s="130"/>
      <c r="BD83" s="131">
        <v>1.166403367299532</v>
      </c>
      <c r="BE83" s="90"/>
      <c r="BF83" s="130"/>
      <c r="BG83" s="131">
        <v>0.57312322440327346</v>
      </c>
      <c r="BH83" s="90"/>
      <c r="BI83" s="130"/>
      <c r="BJ83" s="131">
        <v>0.21258977260437056</v>
      </c>
      <c r="BK83" s="90"/>
      <c r="BL83" s="130"/>
      <c r="BM83" s="131">
        <v>1.3126878451200517</v>
      </c>
      <c r="BN83" s="90"/>
      <c r="BO83" s="130"/>
      <c r="BP83" s="131">
        <v>6.1055455664685711E-2</v>
      </c>
      <c r="BQ83" s="90"/>
      <c r="BR83" s="130"/>
      <c r="BS83" s="131">
        <v>0.93094097595641923</v>
      </c>
      <c r="BT83" s="90"/>
      <c r="BU83" s="130"/>
      <c r="BV83" s="131">
        <v>5.1597503901932081E-2</v>
      </c>
      <c r="BW83" s="90"/>
      <c r="BX83" s="130"/>
      <c r="BY83" s="131">
        <v>1.0627585306551204</v>
      </c>
      <c r="BZ83" s="90"/>
      <c r="CA83" s="130"/>
      <c r="CB83" s="131">
        <v>4.2763886377437881E-2</v>
      </c>
      <c r="CC83" s="90"/>
      <c r="CD83" s="130"/>
      <c r="CE83" s="131">
        <v>0.21503890746681942</v>
      </c>
      <c r="CF83" s="90"/>
      <c r="CG83" s="130"/>
      <c r="CH83" s="131">
        <v>1.9630995121331877E-2</v>
      </c>
      <c r="CI83" s="90"/>
      <c r="CJ83" s="130"/>
      <c r="CK83" s="131">
        <v>0.62770647946113822</v>
      </c>
      <c r="CL83" s="90"/>
      <c r="CM83" s="130"/>
      <c r="CN83" s="131">
        <v>0.31917092496289257</v>
      </c>
      <c r="CO83" s="90"/>
      <c r="CP83" s="130"/>
      <c r="CQ83" s="131">
        <v>0.60427667545198815</v>
      </c>
      <c r="CR83" s="90"/>
      <c r="CS83" s="130"/>
      <c r="CT83" s="131">
        <v>0.32631642863988702</v>
      </c>
      <c r="CU83" s="90"/>
      <c r="CV83" s="130"/>
      <c r="CW83" s="131">
        <v>0.19949100987292365</v>
      </c>
      <c r="CX83" s="90"/>
      <c r="CY83" s="130"/>
      <c r="CZ83" s="131">
        <v>25.120550842439435</v>
      </c>
      <c r="DA83" s="130"/>
      <c r="DB83" s="124"/>
    </row>
    <row r="84" spans="3:137">
      <c r="C84" s="93" t="s">
        <v>713</v>
      </c>
      <c r="D84" s="90"/>
      <c r="E84" s="131">
        <v>0.36964717065155217</v>
      </c>
      <c r="F84" s="90"/>
      <c r="G84" s="130"/>
      <c r="H84" s="131">
        <v>4.0471847526676451E-2</v>
      </c>
      <c r="I84" s="90"/>
      <c r="J84" s="130"/>
      <c r="K84" s="131">
        <v>0.8096630285127121</v>
      </c>
      <c r="L84" s="90"/>
      <c r="M84" s="130"/>
      <c r="N84" s="131">
        <v>7.8737750130133712E-3</v>
      </c>
      <c r="O84" s="90"/>
      <c r="P84" s="130"/>
      <c r="Q84" s="131">
        <v>0.45982177427425797</v>
      </c>
      <c r="R84" s="90"/>
      <c r="S84" s="130"/>
      <c r="T84" s="131">
        <v>1.9513368805997815</v>
      </c>
      <c r="U84" s="90"/>
      <c r="V84" s="130"/>
      <c r="W84" s="131">
        <v>9.2341756863501878E-2</v>
      </c>
      <c r="X84" s="90"/>
      <c r="Y84" s="130"/>
      <c r="Z84" s="131">
        <v>6.6448121590140605E-3</v>
      </c>
      <c r="AA84" s="90"/>
      <c r="AB84" s="130"/>
      <c r="AC84" s="131">
        <v>1.0118785414563509</v>
      </c>
      <c r="AD84" s="90"/>
      <c r="AE84" s="130"/>
      <c r="AF84" s="131">
        <v>5.404347835571226</v>
      </c>
      <c r="AG84" s="90"/>
      <c r="AH84" s="130"/>
      <c r="AI84" s="131">
        <v>0.16862404943954939</v>
      </c>
      <c r="AJ84" s="90"/>
      <c r="AK84" s="130"/>
      <c r="AL84" s="131">
        <v>0.98488292609305639</v>
      </c>
      <c r="AM84" s="90"/>
      <c r="AN84" s="130"/>
      <c r="AO84" s="131">
        <v>3.5307652333750753E-3</v>
      </c>
      <c r="AP84" s="90"/>
      <c r="AQ84" s="130"/>
      <c r="AR84" s="131">
        <v>1.6610161449776184</v>
      </c>
      <c r="AS84" s="90"/>
      <c r="AT84" s="130"/>
      <c r="AU84" s="131">
        <v>6.8880927824156224E-2</v>
      </c>
      <c r="AV84" s="90"/>
      <c r="AW84" s="130"/>
      <c r="AX84" s="131">
        <v>1.5234786686086388E-2</v>
      </c>
      <c r="AY84" s="90"/>
      <c r="AZ84" s="130"/>
      <c r="BA84" s="131">
        <v>5.5475469124365061E-3</v>
      </c>
      <c r="BB84" s="90"/>
      <c r="BC84" s="130"/>
      <c r="BD84" s="131">
        <v>1.0937694886547569</v>
      </c>
      <c r="BE84" s="90"/>
      <c r="BF84" s="130"/>
      <c r="BG84" s="131">
        <v>0.11008701810683068</v>
      </c>
      <c r="BH84" s="90"/>
      <c r="BI84" s="130"/>
      <c r="BJ84" s="131">
        <v>7.6593200096785732E-2</v>
      </c>
      <c r="BK84" s="90"/>
      <c r="BL84" s="130"/>
      <c r="BM84" s="131">
        <v>0.66463165950249203</v>
      </c>
      <c r="BN84" s="90"/>
      <c r="BO84" s="130"/>
      <c r="BP84" s="131">
        <v>1.9160015316686551E-2</v>
      </c>
      <c r="BQ84" s="90"/>
      <c r="BR84" s="130"/>
      <c r="BS84" s="131">
        <v>0.49451778798507995</v>
      </c>
      <c r="BT84" s="90"/>
      <c r="BU84" s="130"/>
      <c r="BV84" s="131">
        <v>1.4842652057480031E-2</v>
      </c>
      <c r="BW84" s="90"/>
      <c r="BX84" s="130"/>
      <c r="BY84" s="131">
        <v>0.27161137628000381</v>
      </c>
      <c r="BZ84" s="90"/>
      <c r="CA84" s="130"/>
      <c r="CB84" s="131">
        <v>1.2301554108747361E-2</v>
      </c>
      <c r="CC84" s="90"/>
      <c r="CD84" s="130"/>
      <c r="CE84" s="131">
        <v>0.15096286951211518</v>
      </c>
      <c r="CF84" s="90"/>
      <c r="CG84" s="130"/>
      <c r="CH84" s="131">
        <v>5.1709671004739818E-3</v>
      </c>
      <c r="CI84" s="90"/>
      <c r="CJ84" s="130"/>
      <c r="CK84" s="131">
        <v>0.27591373737151181</v>
      </c>
      <c r="CL84" s="90"/>
      <c r="CM84" s="130"/>
      <c r="CN84" s="131">
        <v>9.60825960439642E-2</v>
      </c>
      <c r="CO84" s="90"/>
      <c r="CP84" s="130"/>
      <c r="CQ84" s="131">
        <v>0.18963007041929544</v>
      </c>
      <c r="CR84" s="90"/>
      <c r="CS84" s="130"/>
      <c r="CT84" s="131">
        <v>0.22011494537944243</v>
      </c>
      <c r="CU84" s="90"/>
      <c r="CV84" s="130"/>
      <c r="CW84" s="131">
        <v>3.3733167168654807E-2</v>
      </c>
      <c r="CX84" s="90"/>
      <c r="CY84" s="130"/>
      <c r="CZ84" s="131">
        <v>16.790867674898692</v>
      </c>
      <c r="DA84" s="130"/>
      <c r="DB84" s="124"/>
    </row>
    <row r="85" spans="3:137">
      <c r="C85" s="87" t="s">
        <v>714</v>
      </c>
      <c r="D85" s="84"/>
      <c r="E85" s="129">
        <v>3.9235775367129491</v>
      </c>
      <c r="F85" s="84"/>
      <c r="G85" s="128"/>
      <c r="H85" s="129">
        <v>0.26160369714148579</v>
      </c>
      <c r="I85" s="84"/>
      <c r="J85" s="128"/>
      <c r="K85" s="129">
        <v>3.6396931190138835</v>
      </c>
      <c r="L85" s="84"/>
      <c r="M85" s="128"/>
      <c r="N85" s="129">
        <v>6.6305368627777417E-2</v>
      </c>
      <c r="O85" s="84"/>
      <c r="P85" s="128"/>
      <c r="Q85" s="129">
        <v>0.77001421071208243</v>
      </c>
      <c r="R85" s="84"/>
      <c r="S85" s="128"/>
      <c r="T85" s="129">
        <v>7.2357826909828553</v>
      </c>
      <c r="U85" s="84"/>
      <c r="V85" s="128"/>
      <c r="W85" s="129">
        <v>0.77761356127800385</v>
      </c>
      <c r="X85" s="84"/>
      <c r="Y85" s="128"/>
      <c r="Z85" s="129">
        <v>0.25246094310126954</v>
      </c>
      <c r="AA85" s="84"/>
      <c r="AB85" s="128"/>
      <c r="AC85" s="129">
        <v>5.3703325171931455</v>
      </c>
      <c r="AD85" s="84"/>
      <c r="AE85" s="128"/>
      <c r="AF85" s="129">
        <v>21.670549568685392</v>
      </c>
      <c r="AG85" s="84"/>
      <c r="AH85" s="128"/>
      <c r="AI85" s="129">
        <v>0.79765813517337791</v>
      </c>
      <c r="AJ85" s="84"/>
      <c r="AK85" s="128"/>
      <c r="AL85" s="129">
        <v>5.1166613560896446</v>
      </c>
      <c r="AM85" s="84"/>
      <c r="AN85" s="128"/>
      <c r="AO85" s="129">
        <v>0.29771419972353258</v>
      </c>
      <c r="AP85" s="84"/>
      <c r="AQ85" s="128"/>
      <c r="AR85" s="129">
        <v>14.927293266872152</v>
      </c>
      <c r="AS85" s="84"/>
      <c r="AT85" s="128"/>
      <c r="AU85" s="129">
        <v>2.5681496534834651</v>
      </c>
      <c r="AV85" s="84"/>
      <c r="AW85" s="128"/>
      <c r="AX85" s="129">
        <v>1.2538419156567593</v>
      </c>
      <c r="AY85" s="84"/>
      <c r="AZ85" s="128"/>
      <c r="BA85" s="129">
        <v>0.23377148312145868</v>
      </c>
      <c r="BB85" s="84"/>
      <c r="BC85" s="128"/>
      <c r="BD85" s="129">
        <v>3.8404480223688235</v>
      </c>
      <c r="BE85" s="84"/>
      <c r="BF85" s="128"/>
      <c r="BG85" s="129">
        <v>2.0529996150982415</v>
      </c>
      <c r="BH85" s="84"/>
      <c r="BI85" s="128"/>
      <c r="BJ85" s="129">
        <v>0.25434245475988465</v>
      </c>
      <c r="BK85" s="84"/>
      <c r="BL85" s="128"/>
      <c r="BM85" s="129">
        <v>5.7486454665187514</v>
      </c>
      <c r="BN85" s="84"/>
      <c r="BO85" s="128"/>
      <c r="BP85" s="129">
        <v>0.10743635118727829</v>
      </c>
      <c r="BQ85" s="84"/>
      <c r="BR85" s="128"/>
      <c r="BS85" s="129">
        <v>4.6570111800139129</v>
      </c>
      <c r="BT85" s="84"/>
      <c r="BU85" s="128"/>
      <c r="BV85" s="129">
        <v>9.0924508864658901E-2</v>
      </c>
      <c r="BW85" s="84"/>
      <c r="BX85" s="128"/>
      <c r="BY85" s="129">
        <v>5.0481409235314283</v>
      </c>
      <c r="BZ85" s="84"/>
      <c r="CA85" s="128"/>
      <c r="CB85" s="129">
        <v>7.5358012926416348E-2</v>
      </c>
      <c r="CC85" s="84"/>
      <c r="CD85" s="128"/>
      <c r="CE85" s="129">
        <v>0.78961777130511179</v>
      </c>
      <c r="CF85" s="84"/>
      <c r="CG85" s="128"/>
      <c r="CH85" s="129">
        <v>5.4493675369380087E-2</v>
      </c>
      <c r="CI85" s="84"/>
      <c r="CJ85" s="128"/>
      <c r="CK85" s="129">
        <v>2.8112251060843914</v>
      </c>
      <c r="CL85" s="84"/>
      <c r="CM85" s="128"/>
      <c r="CN85" s="129">
        <v>0.88471867018869199</v>
      </c>
      <c r="CO85" s="84"/>
      <c r="CP85" s="128"/>
      <c r="CQ85" s="129">
        <v>1.0633166260307032</v>
      </c>
      <c r="CR85" s="84"/>
      <c r="CS85" s="128"/>
      <c r="CT85" s="129">
        <v>0.74555347293982022</v>
      </c>
      <c r="CU85" s="84"/>
      <c r="CV85" s="128"/>
      <c r="CW85" s="129">
        <v>0.46566552223752317</v>
      </c>
      <c r="CX85" s="84"/>
      <c r="CY85" s="128"/>
      <c r="CZ85" s="129">
        <v>97.852920602994246</v>
      </c>
      <c r="DA85" s="128"/>
      <c r="DB85" s="124"/>
      <c r="DC85" s="80" t="s">
        <v>721</v>
      </c>
      <c r="DI85" s="77" t="s">
        <v>715</v>
      </c>
      <c r="DJ85" s="77" t="s">
        <v>716</v>
      </c>
      <c r="DK85" s="77" t="s">
        <v>717</v>
      </c>
      <c r="DN85" s="77" t="s">
        <v>715</v>
      </c>
      <c r="DO85" s="77" t="s">
        <v>716</v>
      </c>
      <c r="DP85" s="77" t="s">
        <v>717</v>
      </c>
      <c r="DS85" s="77" t="s">
        <v>715</v>
      </c>
      <c r="DT85" s="77" t="s">
        <v>716</v>
      </c>
      <c r="DU85" s="77" t="s">
        <v>717</v>
      </c>
      <c r="DX85" s="77" t="s">
        <v>715</v>
      </c>
      <c r="DY85" s="77" t="s">
        <v>716</v>
      </c>
      <c r="DZ85" s="77" t="s">
        <v>717</v>
      </c>
    </row>
    <row r="86" spans="3:137" ht="18.649999999999999" customHeight="1">
      <c r="C86" s="114" t="s">
        <v>722</v>
      </c>
      <c r="D86" s="139"/>
      <c r="E86" s="123" t="s">
        <v>723</v>
      </c>
      <c r="F86" s="112"/>
      <c r="G86" s="108" t="s">
        <v>704</v>
      </c>
      <c r="H86" s="123" t="s">
        <v>723</v>
      </c>
      <c r="I86" s="112"/>
      <c r="J86" s="108" t="s">
        <v>704</v>
      </c>
      <c r="K86" s="123" t="s">
        <v>723</v>
      </c>
      <c r="L86" s="112"/>
      <c r="M86" s="108" t="s">
        <v>704</v>
      </c>
      <c r="N86" s="123" t="s">
        <v>723</v>
      </c>
      <c r="O86" s="112"/>
      <c r="P86" s="108" t="s">
        <v>704</v>
      </c>
      <c r="Q86" s="123" t="s">
        <v>723</v>
      </c>
      <c r="R86" s="112"/>
      <c r="S86" s="108" t="s">
        <v>704</v>
      </c>
      <c r="T86" s="123" t="s">
        <v>723</v>
      </c>
      <c r="U86" s="112"/>
      <c r="V86" s="108" t="s">
        <v>704</v>
      </c>
      <c r="W86" s="123" t="s">
        <v>723</v>
      </c>
      <c r="X86" s="112"/>
      <c r="Y86" s="108" t="s">
        <v>704</v>
      </c>
      <c r="Z86" s="123" t="s">
        <v>723</v>
      </c>
      <c r="AA86" s="112"/>
      <c r="AB86" s="108" t="s">
        <v>704</v>
      </c>
      <c r="AC86" s="123" t="s">
        <v>723</v>
      </c>
      <c r="AD86" s="112"/>
      <c r="AE86" s="108" t="s">
        <v>704</v>
      </c>
      <c r="AF86" s="123" t="s">
        <v>723</v>
      </c>
      <c r="AG86" s="112"/>
      <c r="AH86" s="108" t="s">
        <v>704</v>
      </c>
      <c r="AI86" s="123" t="s">
        <v>723</v>
      </c>
      <c r="AJ86" s="112"/>
      <c r="AK86" s="108" t="s">
        <v>704</v>
      </c>
      <c r="AL86" s="123" t="s">
        <v>723</v>
      </c>
      <c r="AM86" s="112"/>
      <c r="AN86" s="108" t="s">
        <v>704</v>
      </c>
      <c r="AO86" s="123" t="s">
        <v>723</v>
      </c>
      <c r="AP86" s="112"/>
      <c r="AQ86" s="108" t="s">
        <v>704</v>
      </c>
      <c r="AR86" s="123" t="s">
        <v>723</v>
      </c>
      <c r="AS86" s="112"/>
      <c r="AT86" s="108" t="s">
        <v>704</v>
      </c>
      <c r="AU86" s="123" t="s">
        <v>723</v>
      </c>
      <c r="AV86" s="112"/>
      <c r="AW86" s="108" t="s">
        <v>704</v>
      </c>
      <c r="AX86" s="123" t="s">
        <v>723</v>
      </c>
      <c r="AY86" s="112"/>
      <c r="AZ86" s="108" t="s">
        <v>704</v>
      </c>
      <c r="BA86" s="123" t="s">
        <v>723</v>
      </c>
      <c r="BB86" s="112"/>
      <c r="BC86" s="108" t="s">
        <v>704</v>
      </c>
      <c r="BD86" s="123" t="s">
        <v>723</v>
      </c>
      <c r="BE86" s="112"/>
      <c r="BF86" s="108" t="s">
        <v>704</v>
      </c>
      <c r="BG86" s="123" t="s">
        <v>723</v>
      </c>
      <c r="BH86" s="112"/>
      <c r="BI86" s="108" t="s">
        <v>704</v>
      </c>
      <c r="BJ86" s="123" t="s">
        <v>723</v>
      </c>
      <c r="BK86" s="112"/>
      <c r="BL86" s="108" t="s">
        <v>704</v>
      </c>
      <c r="BM86" s="123" t="s">
        <v>723</v>
      </c>
      <c r="BN86" s="112"/>
      <c r="BO86" s="108" t="s">
        <v>704</v>
      </c>
      <c r="BP86" s="123" t="s">
        <v>723</v>
      </c>
      <c r="BQ86" s="112"/>
      <c r="BR86" s="108" t="s">
        <v>704</v>
      </c>
      <c r="BS86" s="123" t="s">
        <v>723</v>
      </c>
      <c r="BT86" s="112"/>
      <c r="BU86" s="108" t="s">
        <v>704</v>
      </c>
      <c r="BV86" s="123" t="s">
        <v>723</v>
      </c>
      <c r="BW86" s="112"/>
      <c r="BX86" s="108" t="s">
        <v>704</v>
      </c>
      <c r="BY86" s="123" t="s">
        <v>723</v>
      </c>
      <c r="BZ86" s="112"/>
      <c r="CA86" s="108" t="s">
        <v>704</v>
      </c>
      <c r="CB86" s="123" t="s">
        <v>723</v>
      </c>
      <c r="CC86" s="112"/>
      <c r="CD86" s="108" t="s">
        <v>704</v>
      </c>
      <c r="CE86" s="123" t="s">
        <v>723</v>
      </c>
      <c r="CF86" s="112"/>
      <c r="CG86" s="108" t="s">
        <v>704</v>
      </c>
      <c r="CH86" s="123" t="s">
        <v>723</v>
      </c>
      <c r="CI86" s="112"/>
      <c r="CJ86" s="108" t="s">
        <v>704</v>
      </c>
      <c r="CK86" s="123" t="s">
        <v>723</v>
      </c>
      <c r="CL86" s="112"/>
      <c r="CM86" s="108" t="s">
        <v>704</v>
      </c>
      <c r="CN86" s="123" t="s">
        <v>723</v>
      </c>
      <c r="CO86" s="112"/>
      <c r="CP86" s="108" t="s">
        <v>704</v>
      </c>
      <c r="CQ86" s="123" t="s">
        <v>723</v>
      </c>
      <c r="CR86" s="112"/>
      <c r="CS86" s="108" t="s">
        <v>704</v>
      </c>
      <c r="CT86" s="123" t="s">
        <v>723</v>
      </c>
      <c r="CU86" s="112"/>
      <c r="CV86" s="108" t="s">
        <v>704</v>
      </c>
      <c r="CW86" s="123" t="s">
        <v>723</v>
      </c>
      <c r="CX86" s="112"/>
      <c r="CY86" s="108" t="s">
        <v>704</v>
      </c>
      <c r="CZ86" s="123" t="s">
        <v>723</v>
      </c>
      <c r="DA86" s="108" t="s">
        <v>704</v>
      </c>
      <c r="DB86" s="124"/>
      <c r="DC86" s="213" t="s">
        <v>724</v>
      </c>
      <c r="DD86" s="213"/>
      <c r="DE86" s="213"/>
      <c r="DF86" s="213"/>
      <c r="DG86" s="213"/>
      <c r="DI86" s="274" t="s">
        <v>761</v>
      </c>
      <c r="DJ86" s="274"/>
      <c r="DK86" s="274"/>
      <c r="DN86" s="90"/>
      <c r="DO86" s="90"/>
      <c r="DP86" s="90"/>
      <c r="DS86" s="90"/>
      <c r="DT86" s="90"/>
      <c r="DU86" s="90"/>
      <c r="DX86" s="90"/>
      <c r="DY86" s="90"/>
      <c r="DZ86" s="90"/>
    </row>
    <row r="87" spans="3:137">
      <c r="C87" s="107" t="s">
        <v>706</v>
      </c>
      <c r="D87" s="138"/>
      <c r="E87" s="137">
        <v>15.042200060690039</v>
      </c>
      <c r="F87" s="104"/>
      <c r="G87" s="136">
        <v>0.64963296110998192</v>
      </c>
      <c r="H87" s="137">
        <v>6.1102104169572558</v>
      </c>
      <c r="I87" s="104"/>
      <c r="J87" s="136">
        <v>0.66917498856114521</v>
      </c>
      <c r="K87" s="137">
        <v>21.088412433830193</v>
      </c>
      <c r="L87" s="104"/>
      <c r="M87" s="136">
        <v>0.60996559793971561</v>
      </c>
      <c r="N87" s="137">
        <v>1.8663058319812516</v>
      </c>
      <c r="O87" s="104"/>
      <c r="P87" s="136">
        <v>0.59300166557293799</v>
      </c>
      <c r="Q87" s="137">
        <v>6.8600740581119339</v>
      </c>
      <c r="R87" s="104"/>
      <c r="S87" s="136">
        <v>0.68466444904990853</v>
      </c>
      <c r="T87" s="137">
        <v>38.574564624915553</v>
      </c>
      <c r="U87" s="104"/>
      <c r="V87" s="136">
        <v>0.54114476338846851</v>
      </c>
      <c r="W87" s="137">
        <v>19.409720123299692</v>
      </c>
      <c r="X87" s="104"/>
      <c r="Y87" s="136">
        <v>0.6263917261462677</v>
      </c>
      <c r="Z87" s="137">
        <v>4.4044826747386869</v>
      </c>
      <c r="AA87" s="104"/>
      <c r="AB87" s="136">
        <v>0.72412089701212246</v>
      </c>
      <c r="AC87" s="137">
        <v>57.010193792670947</v>
      </c>
      <c r="AD87" s="104"/>
      <c r="AE87" s="136">
        <v>0.46803703299056221</v>
      </c>
      <c r="AF87" s="137">
        <v>23.94236880978308</v>
      </c>
      <c r="AG87" s="104"/>
      <c r="AH87" s="136">
        <v>0.45248177091880382</v>
      </c>
      <c r="AI87" s="137">
        <v>2.5232626718136832</v>
      </c>
      <c r="AJ87" s="104"/>
      <c r="AK87" s="136">
        <v>0.4197024300406007</v>
      </c>
      <c r="AL87" s="137">
        <v>7.3507146062723105</v>
      </c>
      <c r="AM87" s="104"/>
      <c r="AN87" s="136">
        <v>0.43588060122458289</v>
      </c>
      <c r="AO87" s="137">
        <v>12.498860041360773</v>
      </c>
      <c r="AP87" s="104"/>
      <c r="AQ87" s="136">
        <v>0.69065486865242476</v>
      </c>
      <c r="AR87" s="137">
        <v>323.30445273882555</v>
      </c>
      <c r="AS87" s="104"/>
      <c r="AT87" s="136">
        <v>0.44506910613831846</v>
      </c>
      <c r="AU87" s="137">
        <v>80.478633492714906</v>
      </c>
      <c r="AV87" s="104"/>
      <c r="AW87" s="136">
        <v>0.45103253349947964</v>
      </c>
      <c r="AX87" s="137">
        <v>44.180934624557906</v>
      </c>
      <c r="AY87" s="104"/>
      <c r="AZ87" s="136">
        <v>0.50831425303667976</v>
      </c>
      <c r="BA87" s="137">
        <v>11.280512586841228</v>
      </c>
      <c r="BB87" s="104"/>
      <c r="BC87" s="136">
        <v>0.34347163389790869</v>
      </c>
      <c r="BD87" s="137">
        <v>445.87036216851885</v>
      </c>
      <c r="BE87" s="104"/>
      <c r="BF87" s="136">
        <v>0.74947185646878467</v>
      </c>
      <c r="BG87" s="137">
        <v>390.88933540571111</v>
      </c>
      <c r="BH87" s="104"/>
      <c r="BI87" s="136">
        <v>0.48681017100150553</v>
      </c>
      <c r="BJ87" s="137">
        <v>99.27208659433937</v>
      </c>
      <c r="BK87" s="104"/>
      <c r="BL87" s="136">
        <v>0.72789439156010316</v>
      </c>
      <c r="BM87" s="137">
        <v>175.64574416535385</v>
      </c>
      <c r="BN87" s="104"/>
      <c r="BO87" s="136">
        <v>0.9067314151443141</v>
      </c>
      <c r="BP87" s="137">
        <v>4.5996867736966571</v>
      </c>
      <c r="BQ87" s="104"/>
      <c r="BR87" s="136">
        <v>0.57255325159832371</v>
      </c>
      <c r="BS87" s="137">
        <v>166.02267326596228</v>
      </c>
      <c r="BT87" s="104"/>
      <c r="BU87" s="136">
        <v>0.54448432836937632</v>
      </c>
      <c r="BV87" s="137">
        <v>3.8919258821121505</v>
      </c>
      <c r="BW87" s="104"/>
      <c r="BX87" s="136">
        <v>0.57207986686101475</v>
      </c>
      <c r="BY87" s="137">
        <v>185.04021712469799</v>
      </c>
      <c r="BZ87" s="104"/>
      <c r="CA87" s="136">
        <v>0.88262375813568927</v>
      </c>
      <c r="CB87" s="137">
        <v>3.2256187533486775</v>
      </c>
      <c r="CC87" s="104"/>
      <c r="CD87" s="136">
        <v>0.57275134485123402</v>
      </c>
      <c r="CE87" s="137">
        <v>38.873228836687055</v>
      </c>
      <c r="CF87" s="104"/>
      <c r="CG87" s="136">
        <v>0.83121951040941622</v>
      </c>
      <c r="CH87" s="137">
        <v>1.6934159460117046</v>
      </c>
      <c r="CI87" s="104"/>
      <c r="CJ87" s="136">
        <v>0.41952385688858285</v>
      </c>
      <c r="CK87" s="137">
        <v>146.4368629150801</v>
      </c>
      <c r="CL87" s="104"/>
      <c r="CM87" s="136">
        <v>0.68336057040713072</v>
      </c>
      <c r="CN87" s="137">
        <v>34.346493047754137</v>
      </c>
      <c r="CO87" s="104"/>
      <c r="CP87" s="136">
        <v>0.57457252486015198</v>
      </c>
      <c r="CQ87" s="137">
        <v>45.521485804537356</v>
      </c>
      <c r="CR87" s="104"/>
      <c r="CS87" s="136">
        <v>0.5684857009018387</v>
      </c>
      <c r="CT87" s="137">
        <v>20.045146304446888</v>
      </c>
      <c r="CU87" s="104"/>
      <c r="CV87" s="136">
        <v>0.3941312341367923</v>
      </c>
      <c r="CW87" s="137">
        <v>116.00713338887005</v>
      </c>
      <c r="CX87" s="104"/>
      <c r="CY87" s="136">
        <v>0.82560158252709281</v>
      </c>
      <c r="CZ87" s="137">
        <v>2553.3073199664932</v>
      </c>
      <c r="DA87" s="136">
        <v>0.595454719255608</v>
      </c>
      <c r="DB87" s="124"/>
      <c r="DC87" s="216">
        <f>BY87+BS87+BM87</f>
        <v>526.7086345560142</v>
      </c>
      <c r="DD87" s="215">
        <f>DC87/CZ87</f>
        <v>0.20628485667871979</v>
      </c>
      <c r="DE87" s="213" t="s">
        <v>707</v>
      </c>
      <c r="DF87" s="213"/>
      <c r="DG87" s="213"/>
      <c r="DI87" s="173">
        <v>250</v>
      </c>
      <c r="DJ87" s="173">
        <v>200</v>
      </c>
      <c r="DK87" s="173">
        <v>300</v>
      </c>
      <c r="DN87" s="90">
        <f t="shared" ref="DN87:DP88" si="7">DI87*$DO$65</f>
        <v>375</v>
      </c>
      <c r="DO87" s="90">
        <f t="shared" si="7"/>
        <v>300</v>
      </c>
      <c r="DP87" s="90">
        <f t="shared" si="7"/>
        <v>450</v>
      </c>
      <c r="DS87" s="217">
        <f>DI87*Synthesis!$BA$59</f>
        <v>33.297423216920507</v>
      </c>
      <c r="DT87" s="90">
        <f>DJ87*Synthesis!$BA$59</f>
        <v>26.637938573536406</v>
      </c>
      <c r="DU87" s="217">
        <f>DK87*Synthesis!$BA$59</f>
        <v>39.956907860304611</v>
      </c>
      <c r="DX87" s="217">
        <f>DN87*Synthesis!$BA$59</f>
        <v>49.94613482538076</v>
      </c>
      <c r="DY87" s="90">
        <f>DO87*Synthesis!$BA$59</f>
        <v>39.956907860304611</v>
      </c>
      <c r="DZ87" s="217">
        <f>DP87*Synthesis!$BA$59</f>
        <v>59.935361790456916</v>
      </c>
    </row>
    <row r="88" spans="3:137">
      <c r="C88" s="101" t="s">
        <v>708</v>
      </c>
      <c r="D88" s="135"/>
      <c r="E88" s="134">
        <v>7.0626998782529782</v>
      </c>
      <c r="F88" s="98"/>
      <c r="G88" s="133">
        <v>0.30501938658101557</v>
      </c>
      <c r="H88" s="134">
        <v>2.7691786671226657</v>
      </c>
      <c r="I88" s="98"/>
      <c r="J88" s="133">
        <v>0.30327353338812851</v>
      </c>
      <c r="K88" s="134">
        <v>11.242898248057926</v>
      </c>
      <c r="L88" s="98"/>
      <c r="M88" s="133">
        <v>0.32519191162302613</v>
      </c>
      <c r="N88" s="134">
        <v>1.0587801461479791</v>
      </c>
      <c r="O88" s="98"/>
      <c r="P88" s="133">
        <v>0.33641773999858426</v>
      </c>
      <c r="Q88" s="134">
        <v>2.6195178357094706</v>
      </c>
      <c r="R88" s="98"/>
      <c r="S88" s="133">
        <v>0.2614389758142126</v>
      </c>
      <c r="T88" s="134">
        <v>26.247366312856926</v>
      </c>
      <c r="U88" s="98"/>
      <c r="V88" s="133">
        <v>0.36821218777326681</v>
      </c>
      <c r="W88" s="134">
        <v>8.5880773382269613</v>
      </c>
      <c r="X88" s="98"/>
      <c r="Y88" s="133">
        <v>0.27715497977284104</v>
      </c>
      <c r="Z88" s="134">
        <v>1.1935890924198431</v>
      </c>
      <c r="AA88" s="98"/>
      <c r="AB88" s="133">
        <v>0.19623253582629199</v>
      </c>
      <c r="AC88" s="134">
        <v>48.232776990920314</v>
      </c>
      <c r="AD88" s="98"/>
      <c r="AE88" s="133">
        <v>0.39597700575836209</v>
      </c>
      <c r="AF88" s="134">
        <v>26.277158747730795</v>
      </c>
      <c r="AG88" s="98"/>
      <c r="AH88" s="133">
        <v>0.49660647279100578</v>
      </c>
      <c r="AI88" s="134">
        <v>2.8216174634004823</v>
      </c>
      <c r="AJ88" s="98"/>
      <c r="AK88" s="133">
        <v>0.46932874617566639</v>
      </c>
      <c r="AL88" s="134">
        <v>8.6512186959343058</v>
      </c>
      <c r="AM88" s="98"/>
      <c r="AN88" s="133">
        <v>0.51299752588564884</v>
      </c>
      <c r="AO88" s="134">
        <v>4.6933984631808592</v>
      </c>
      <c r="AP88" s="98"/>
      <c r="AQ88" s="133">
        <v>0.25934513134757514</v>
      </c>
      <c r="AR88" s="134">
        <v>380.94671989837417</v>
      </c>
      <c r="AS88" s="98"/>
      <c r="AT88" s="133">
        <v>0.524420912471809</v>
      </c>
      <c r="AU88" s="134">
        <v>99.341828442179576</v>
      </c>
      <c r="AV88" s="98"/>
      <c r="AW88" s="133">
        <v>0.55674897323900141</v>
      </c>
      <c r="AX88" s="134">
        <v>24.743041318725503</v>
      </c>
      <c r="AY88" s="98"/>
      <c r="AZ88" s="133">
        <v>0.28467574696332065</v>
      </c>
      <c r="BA88" s="134">
        <v>7.1396978813455805</v>
      </c>
      <c r="BB88" s="98"/>
      <c r="BC88" s="133">
        <v>0.21739115824433408</v>
      </c>
      <c r="BD88" s="134">
        <v>90.083957198567816</v>
      </c>
      <c r="BE88" s="98"/>
      <c r="BF88" s="133">
        <v>0.15142381366480551</v>
      </c>
      <c r="BG88" s="134">
        <v>177.51053112482498</v>
      </c>
      <c r="BH88" s="98"/>
      <c r="BI88" s="133">
        <v>0.22107006813515023</v>
      </c>
      <c r="BJ88" s="134">
        <v>36.605940488041014</v>
      </c>
      <c r="BK88" s="98"/>
      <c r="BL88" s="133">
        <v>0.26840635361992388</v>
      </c>
      <c r="BM88" s="134">
        <v>15.1763904503751</v>
      </c>
      <c r="BN88" s="98"/>
      <c r="BO88" s="133">
        <v>7.8344682105685834E-2</v>
      </c>
      <c r="BP88" s="134">
        <v>1.8941835564284448</v>
      </c>
      <c r="BQ88" s="98"/>
      <c r="BR88" s="133">
        <v>0.23578147985185074</v>
      </c>
      <c r="BS88" s="134">
        <v>88.604355902397259</v>
      </c>
      <c r="BT88" s="98"/>
      <c r="BU88" s="133">
        <v>0.2905849078627552</v>
      </c>
      <c r="BV88" s="134">
        <v>4.2644502969964515</v>
      </c>
      <c r="BW88" s="98"/>
      <c r="BX88" s="133">
        <v>0.62683777441752531</v>
      </c>
      <c r="BY88" s="134">
        <v>21.686512255953165</v>
      </c>
      <c r="BZ88" s="98"/>
      <c r="CA88" s="133">
        <v>0.10344254479179513</v>
      </c>
      <c r="CB88" s="134">
        <v>1.8887233124236018</v>
      </c>
      <c r="CC88" s="98"/>
      <c r="CD88" s="133">
        <v>0.33536784721364127</v>
      </c>
      <c r="CE88" s="134">
        <v>6.0990422790738501</v>
      </c>
      <c r="CF88" s="98"/>
      <c r="CG88" s="133">
        <v>0.13041476329317833</v>
      </c>
      <c r="CH88" s="134">
        <v>1.5863377588784577</v>
      </c>
      <c r="CI88" s="98"/>
      <c r="CJ88" s="133">
        <v>0.39299649710992013</v>
      </c>
      <c r="CK88" s="134">
        <v>48.210803247657218</v>
      </c>
      <c r="CL88" s="98"/>
      <c r="CM88" s="133">
        <v>0.2249799767030673</v>
      </c>
      <c r="CN88" s="134">
        <v>10.056370170294008</v>
      </c>
      <c r="CO88" s="98"/>
      <c r="CP88" s="133">
        <v>0.16823010115298995</v>
      </c>
      <c r="CQ88" s="134">
        <v>19.110878377596752</v>
      </c>
      <c r="CR88" s="98"/>
      <c r="CS88" s="133">
        <v>0.23866226897749876</v>
      </c>
      <c r="CT88" s="134">
        <v>23.935422917082146</v>
      </c>
      <c r="CU88" s="98"/>
      <c r="CV88" s="133">
        <v>0.47062254525938974</v>
      </c>
      <c r="CW88" s="134">
        <v>19.880616756953295</v>
      </c>
      <c r="CX88" s="98"/>
      <c r="CY88" s="133">
        <v>0.14148671876181382</v>
      </c>
      <c r="CZ88" s="134">
        <v>1230.2240815141299</v>
      </c>
      <c r="DA88" s="133">
        <v>0.28689955547109675</v>
      </c>
      <c r="DB88" s="124"/>
      <c r="DC88" s="218">
        <f>DC87/$DC87</f>
        <v>1</v>
      </c>
      <c r="DI88" s="222">
        <f>DI87/$DC87</f>
        <v>0.47464572174848807</v>
      </c>
      <c r="DJ88" s="222">
        <f t="shared" ref="DJ88" si="8">DJ87/$DC87</f>
        <v>0.37971657739879044</v>
      </c>
      <c r="DK88" s="222">
        <f t="shared" ref="DK88" si="9">DK87/$DC87</f>
        <v>0.56957486609818564</v>
      </c>
      <c r="DL88" s="213"/>
      <c r="DM88" s="213"/>
      <c r="DN88" s="222">
        <f t="shared" si="7"/>
        <v>0.7119685826227321</v>
      </c>
      <c r="DO88" s="222">
        <f t="shared" si="7"/>
        <v>0.56957486609818564</v>
      </c>
      <c r="DP88" s="222">
        <f t="shared" si="7"/>
        <v>0.85436229914727846</v>
      </c>
      <c r="DQ88" s="213"/>
      <c r="DR88" s="213"/>
      <c r="DS88" s="222">
        <f>DI88*Synthesis!$BA$59</f>
        <v>6.3217917900640394E-2</v>
      </c>
      <c r="DT88" s="222">
        <f>DJ88*Synthesis!$BA$59</f>
        <v>5.0574334320512317E-2</v>
      </c>
      <c r="DU88" s="222">
        <f>DK88*Synthesis!$BA$59</f>
        <v>7.5861501480768465E-2</v>
      </c>
      <c r="DV88" s="213"/>
      <c r="DW88" s="213"/>
      <c r="DX88" s="222">
        <f>DN88*Synthesis!$BA$59</f>
        <v>9.4826876850960584E-2</v>
      </c>
      <c r="DY88" s="222">
        <f>DO88*Synthesis!$BA$59</f>
        <v>7.5861501480768465E-2</v>
      </c>
      <c r="DZ88" s="222">
        <f>DP88*Synthesis!$BA$59</f>
        <v>0.1137922522211527</v>
      </c>
      <c r="EA88" s="213" t="s">
        <v>720</v>
      </c>
      <c r="EB88" s="213"/>
      <c r="EC88" s="213"/>
    </row>
    <row r="89" spans="3:137">
      <c r="C89" s="94" t="s">
        <v>709</v>
      </c>
      <c r="D89" s="90"/>
      <c r="E89" s="132">
        <v>0.20134601895874574</v>
      </c>
      <c r="F89" s="95"/>
      <c r="G89" s="130">
        <v>8.6956037000000003E-3</v>
      </c>
      <c r="H89" s="132">
        <v>7.9399214282823122E-2</v>
      </c>
      <c r="I89" s="95"/>
      <c r="J89" s="130">
        <v>8.6956037000000038E-3</v>
      </c>
      <c r="K89" s="132">
        <v>3.4646910600714933</v>
      </c>
      <c r="L89" s="95"/>
      <c r="M89" s="130">
        <v>0.10021343999999997</v>
      </c>
      <c r="N89" s="132">
        <v>0.31539359562203301</v>
      </c>
      <c r="O89" s="95"/>
      <c r="P89" s="130">
        <v>0.10021344</v>
      </c>
      <c r="Q89" s="132">
        <v>0.982030785498201</v>
      </c>
      <c r="R89" s="95"/>
      <c r="S89" s="130">
        <v>9.8010832100000028E-2</v>
      </c>
      <c r="T89" s="132">
        <v>12.091931422011969</v>
      </c>
      <c r="U89" s="95"/>
      <c r="V89" s="130">
        <v>0.16963212500000005</v>
      </c>
      <c r="W89" s="132">
        <v>5.2563147511973352</v>
      </c>
      <c r="X89" s="95"/>
      <c r="Y89" s="130">
        <v>0.16963212500000002</v>
      </c>
      <c r="Z89" s="132">
        <v>0</v>
      </c>
      <c r="AA89" s="95"/>
      <c r="AB89" s="130">
        <v>0</v>
      </c>
      <c r="AC89" s="132">
        <v>22.274199460371729</v>
      </c>
      <c r="AD89" s="95"/>
      <c r="AE89" s="130">
        <v>0.18286466917803376</v>
      </c>
      <c r="AF89" s="132">
        <v>6.3948301682663651</v>
      </c>
      <c r="AG89" s="95"/>
      <c r="AH89" s="130">
        <v>0.12085454460461853</v>
      </c>
      <c r="AI89" s="132">
        <v>1.3740446016931889</v>
      </c>
      <c r="AJ89" s="95"/>
      <c r="AK89" s="130">
        <v>0.22854927660000002</v>
      </c>
      <c r="AL89" s="132">
        <v>2.831639388382464</v>
      </c>
      <c r="AM89" s="95"/>
      <c r="AN89" s="130">
        <v>0.16790975370016084</v>
      </c>
      <c r="AO89" s="132">
        <v>1.3223977590751763</v>
      </c>
      <c r="AP89" s="95"/>
      <c r="AQ89" s="130">
        <v>7.3072299999999979E-2</v>
      </c>
      <c r="AR89" s="132">
        <v>0</v>
      </c>
      <c r="AS89" s="95"/>
      <c r="AT89" s="130">
        <v>0</v>
      </c>
      <c r="AU89" s="132">
        <v>0</v>
      </c>
      <c r="AV89" s="95"/>
      <c r="AW89" s="130">
        <v>0</v>
      </c>
      <c r="AX89" s="132">
        <v>0</v>
      </c>
      <c r="AY89" s="95"/>
      <c r="AZ89" s="130">
        <v>0</v>
      </c>
      <c r="BA89" s="132">
        <v>4.0558084928903133</v>
      </c>
      <c r="BB89" s="95"/>
      <c r="BC89" s="130">
        <v>0.123492187</v>
      </c>
      <c r="BD89" s="132">
        <v>0</v>
      </c>
      <c r="BE89" s="95"/>
      <c r="BF89" s="130">
        <v>0</v>
      </c>
      <c r="BG89" s="132">
        <v>57.538782482250703</v>
      </c>
      <c r="BH89" s="95"/>
      <c r="BI89" s="130">
        <v>7.1658298148068775E-2</v>
      </c>
      <c r="BJ89" s="132">
        <v>14.236837057207651</v>
      </c>
      <c r="BK89" s="95"/>
      <c r="BL89" s="130">
        <v>0.104389</v>
      </c>
      <c r="BM89" s="132">
        <v>1.0110757872417415</v>
      </c>
      <c r="BN89" s="95"/>
      <c r="BO89" s="130">
        <v>5.2194499999999979E-3</v>
      </c>
      <c r="BP89" s="132">
        <v>0</v>
      </c>
      <c r="BQ89" s="95"/>
      <c r="BR89" s="130">
        <v>0</v>
      </c>
      <c r="BS89" s="132">
        <v>1.591500428622372</v>
      </c>
      <c r="BT89" s="95"/>
      <c r="BU89" s="130">
        <v>5.2194500000000005E-3</v>
      </c>
      <c r="BV89" s="132">
        <v>0</v>
      </c>
      <c r="BW89" s="95"/>
      <c r="BX89" s="130">
        <v>0</v>
      </c>
      <c r="BY89" s="132">
        <v>1.0942467301260059</v>
      </c>
      <c r="BZ89" s="95"/>
      <c r="CA89" s="130">
        <v>5.2194499999999987E-3</v>
      </c>
      <c r="CB89" s="132">
        <v>0</v>
      </c>
      <c r="CC89" s="95"/>
      <c r="CD89" s="130">
        <v>0</v>
      </c>
      <c r="CE89" s="132">
        <v>0.39858618968857357</v>
      </c>
      <c r="CF89" s="95"/>
      <c r="CG89" s="130">
        <v>8.5228993670886117E-3</v>
      </c>
      <c r="CH89" s="132">
        <v>0</v>
      </c>
      <c r="CI89" s="95"/>
      <c r="CJ89" s="130">
        <v>0</v>
      </c>
      <c r="CK89" s="132">
        <v>0</v>
      </c>
      <c r="CL89" s="95"/>
      <c r="CM89" s="130">
        <v>0</v>
      </c>
      <c r="CN89" s="132">
        <v>0</v>
      </c>
      <c r="CO89" s="95"/>
      <c r="CP89" s="130">
        <v>0</v>
      </c>
      <c r="CQ89" s="132">
        <v>0</v>
      </c>
      <c r="CR89" s="95"/>
      <c r="CS89" s="130">
        <v>0</v>
      </c>
      <c r="CT89" s="132">
        <v>15.768107196600708</v>
      </c>
      <c r="CU89" s="95"/>
      <c r="CV89" s="130">
        <v>0.31003533</v>
      </c>
      <c r="CW89" s="132">
        <v>6.7839189845626056</v>
      </c>
      <c r="CX89" s="95"/>
      <c r="CY89" s="130">
        <v>4.8279912500000008E-2</v>
      </c>
      <c r="CZ89" s="132">
        <v>159.06708157462219</v>
      </c>
      <c r="DA89" s="130">
        <v>3.7095904461304133E-2</v>
      </c>
      <c r="DB89" s="124"/>
    </row>
    <row r="90" spans="3:137">
      <c r="C90" s="94" t="s">
        <v>710</v>
      </c>
      <c r="D90" s="90"/>
      <c r="E90" s="131">
        <v>6.7615320833166195E-2</v>
      </c>
      <c r="F90" s="90"/>
      <c r="G90" s="130">
        <v>2.9201274356163696E-3</v>
      </c>
      <c r="H90" s="131">
        <v>0</v>
      </c>
      <c r="I90" s="90"/>
      <c r="J90" s="130">
        <v>0</v>
      </c>
      <c r="K90" s="131">
        <v>8.9202229347413398E-2</v>
      </c>
      <c r="L90" s="90"/>
      <c r="M90" s="130">
        <v>2.5801037101382393E-3</v>
      </c>
      <c r="N90" s="131">
        <v>0</v>
      </c>
      <c r="O90" s="90"/>
      <c r="P90" s="130">
        <v>0</v>
      </c>
      <c r="Q90" s="131">
        <v>2.6502113274413118E-2</v>
      </c>
      <c r="R90" s="90"/>
      <c r="S90" s="130">
        <v>2.6450231630120772E-3</v>
      </c>
      <c r="T90" s="131">
        <v>0.16137103415353893</v>
      </c>
      <c r="U90" s="90"/>
      <c r="V90" s="130">
        <v>2.2637997588277506E-3</v>
      </c>
      <c r="W90" s="131">
        <v>0</v>
      </c>
      <c r="X90" s="90"/>
      <c r="Y90" s="130">
        <v>0</v>
      </c>
      <c r="Z90" s="131">
        <v>0</v>
      </c>
      <c r="AA90" s="90"/>
      <c r="AB90" s="130">
        <v>0</v>
      </c>
      <c r="AC90" s="131">
        <v>10.347382440594499</v>
      </c>
      <c r="AD90" s="90"/>
      <c r="AE90" s="130">
        <v>8.4948986392273718E-2</v>
      </c>
      <c r="AF90" s="131">
        <v>2.1876031851731872</v>
      </c>
      <c r="AG90" s="90"/>
      <c r="AH90" s="130">
        <v>4.1343050520979245E-2</v>
      </c>
      <c r="AI90" s="131">
        <v>4.3691227562546578E-2</v>
      </c>
      <c r="AJ90" s="90"/>
      <c r="AK90" s="130">
        <v>7.2673029979384123E-3</v>
      </c>
      <c r="AL90" s="131">
        <v>1.7935738068888902</v>
      </c>
      <c r="AM90" s="90"/>
      <c r="AN90" s="130">
        <v>0.10635483366750531</v>
      </c>
      <c r="AO90" s="131">
        <v>4.7957989159205329E-2</v>
      </c>
      <c r="AP90" s="90"/>
      <c r="AQ90" s="130">
        <v>2.6500351707257988E-3</v>
      </c>
      <c r="AR90" s="131">
        <v>0</v>
      </c>
      <c r="AS90" s="90"/>
      <c r="AT90" s="130">
        <v>0</v>
      </c>
      <c r="AU90" s="131">
        <v>0</v>
      </c>
      <c r="AV90" s="90"/>
      <c r="AW90" s="130">
        <v>0</v>
      </c>
      <c r="AX90" s="131">
        <v>0</v>
      </c>
      <c r="AY90" s="90"/>
      <c r="AZ90" s="130">
        <v>0</v>
      </c>
      <c r="BA90" s="131">
        <v>0</v>
      </c>
      <c r="BB90" s="90"/>
      <c r="BC90" s="130">
        <v>0</v>
      </c>
      <c r="BD90" s="131">
        <v>12.404200512751171</v>
      </c>
      <c r="BE90" s="90"/>
      <c r="BF90" s="130">
        <v>2.0850453349462537E-2</v>
      </c>
      <c r="BG90" s="131">
        <v>7.2919514269897903</v>
      </c>
      <c r="BH90" s="90"/>
      <c r="BI90" s="130">
        <v>9.0813327445303047E-3</v>
      </c>
      <c r="BJ90" s="131">
        <v>1.2303956605717192</v>
      </c>
      <c r="BK90" s="90"/>
      <c r="BL90" s="130">
        <v>9.0216508129800001E-3</v>
      </c>
      <c r="BM90" s="131">
        <v>0</v>
      </c>
      <c r="BN90" s="90"/>
      <c r="BO90" s="130">
        <v>0</v>
      </c>
      <c r="BP90" s="131">
        <v>0</v>
      </c>
      <c r="BQ90" s="90"/>
      <c r="BR90" s="130">
        <v>0</v>
      </c>
      <c r="BS90" s="131">
        <v>0</v>
      </c>
      <c r="BT90" s="90"/>
      <c r="BU90" s="130">
        <v>0</v>
      </c>
      <c r="BV90" s="131">
        <v>0</v>
      </c>
      <c r="BW90" s="90"/>
      <c r="BX90" s="130">
        <v>0</v>
      </c>
      <c r="BY90" s="131">
        <v>0</v>
      </c>
      <c r="BZ90" s="90"/>
      <c r="CA90" s="130">
        <v>0</v>
      </c>
      <c r="CB90" s="131">
        <v>0</v>
      </c>
      <c r="CC90" s="90"/>
      <c r="CD90" s="130">
        <v>0</v>
      </c>
      <c r="CE90" s="131">
        <v>0</v>
      </c>
      <c r="CF90" s="90"/>
      <c r="CG90" s="130">
        <v>0</v>
      </c>
      <c r="CH90" s="131">
        <v>4.9509860936715361E-2</v>
      </c>
      <c r="CI90" s="90"/>
      <c r="CJ90" s="130">
        <v>1.2265484958439536E-2</v>
      </c>
      <c r="CK90" s="131">
        <v>1.9389110434322891</v>
      </c>
      <c r="CL90" s="90"/>
      <c r="CM90" s="130">
        <v>9.0480998447565585E-3</v>
      </c>
      <c r="CN90" s="131">
        <v>0.51907789210910038</v>
      </c>
      <c r="CO90" s="90"/>
      <c r="CP90" s="130">
        <v>8.6835035720688614E-3</v>
      </c>
      <c r="CQ90" s="131">
        <v>1.096650346944003</v>
      </c>
      <c r="CR90" s="90"/>
      <c r="CS90" s="130">
        <v>1.3695292016689091E-2</v>
      </c>
      <c r="CT90" s="131">
        <v>0.20729181675391206</v>
      </c>
      <c r="CU90" s="90"/>
      <c r="CV90" s="130">
        <v>4.0758085934026068E-3</v>
      </c>
      <c r="CW90" s="131">
        <v>3.7044411744820622</v>
      </c>
      <c r="CX90" s="90"/>
      <c r="CY90" s="130">
        <v>2.6363831315258934E-2</v>
      </c>
      <c r="CZ90" s="131">
        <v>43.207329081957617</v>
      </c>
      <c r="DA90" s="130">
        <v>1.0076346003120126E-2</v>
      </c>
      <c r="DB90" s="124"/>
      <c r="DI90" s="223">
        <f>DI87/$CZ87</f>
        <v>9.7912224684054375E-2</v>
      </c>
      <c r="DJ90" s="223">
        <f t="shared" ref="DJ90:DK90" si="10">DJ87/$CZ87</f>
        <v>7.8329779747243505E-2</v>
      </c>
      <c r="DK90" s="223">
        <f t="shared" si="10"/>
        <v>0.11749466962086526</v>
      </c>
      <c r="DL90" s="224"/>
      <c r="DM90" s="224"/>
      <c r="DN90" s="223">
        <f t="shared" ref="DN90:DP90" si="11">DN87/$CZ87</f>
        <v>0.14686833702608157</v>
      </c>
      <c r="DO90" s="223">
        <f t="shared" si="11"/>
        <v>0.11749466962086526</v>
      </c>
      <c r="DP90" s="223">
        <f t="shared" si="11"/>
        <v>0.17624200443129787</v>
      </c>
      <c r="DQ90" s="224"/>
      <c r="DR90" s="224"/>
      <c r="DS90" s="225">
        <f t="shared" ref="DS90:DU90" si="12">DS87/$CZ87</f>
        <v>1.3040899133660678E-2</v>
      </c>
      <c r="DT90" s="225">
        <f t="shared" si="12"/>
        <v>1.0432719306928542E-2</v>
      </c>
      <c r="DU90" s="225">
        <f t="shared" si="12"/>
        <v>1.5649078960392814E-2</v>
      </c>
      <c r="DV90" s="226"/>
      <c r="DW90" s="226"/>
      <c r="DX90" s="225">
        <f t="shared" ref="DX90:DZ90" si="13">DX87/$CZ87</f>
        <v>1.9561348700491015E-2</v>
      </c>
      <c r="DY90" s="225">
        <f t="shared" si="13"/>
        <v>1.5649078960392814E-2</v>
      </c>
      <c r="DZ90" s="225">
        <f t="shared" si="13"/>
        <v>2.347361844058922E-2</v>
      </c>
      <c r="EA90" s="224" t="s">
        <v>707</v>
      </c>
      <c r="EB90" s="224"/>
      <c r="EC90" s="224"/>
    </row>
    <row r="91" spans="3:137">
      <c r="C91" s="94" t="s">
        <v>711</v>
      </c>
      <c r="D91" s="90"/>
      <c r="E91" s="131">
        <v>0</v>
      </c>
      <c r="F91" s="90"/>
      <c r="G91" s="130">
        <v>0</v>
      </c>
      <c r="H91" s="131">
        <v>2.2670773529123678</v>
      </c>
      <c r="I91" s="90"/>
      <c r="J91" s="130">
        <v>0.24828465112954842</v>
      </c>
      <c r="K91" s="131">
        <v>0</v>
      </c>
      <c r="L91" s="90"/>
      <c r="M91" s="130">
        <v>0</v>
      </c>
      <c r="N91" s="131">
        <v>0.61787280711883741</v>
      </c>
      <c r="O91" s="90"/>
      <c r="P91" s="130">
        <v>0.19632345216685682</v>
      </c>
      <c r="Q91" s="131">
        <v>0</v>
      </c>
      <c r="R91" s="90"/>
      <c r="S91" s="130">
        <v>0</v>
      </c>
      <c r="T91" s="131">
        <v>0</v>
      </c>
      <c r="U91" s="90"/>
      <c r="V91" s="130">
        <v>0</v>
      </c>
      <c r="W91" s="131">
        <v>1.8597673169626558</v>
      </c>
      <c r="X91" s="90"/>
      <c r="Y91" s="130">
        <v>6.0018529504927691E-2</v>
      </c>
      <c r="Z91" s="131">
        <v>0.46919537587540133</v>
      </c>
      <c r="AA91" s="90"/>
      <c r="AB91" s="130">
        <v>7.7138270608135107E-2</v>
      </c>
      <c r="AC91" s="131">
        <v>3.4192055464939486</v>
      </c>
      <c r="AD91" s="90"/>
      <c r="AE91" s="130">
        <v>2.807067846472806E-2</v>
      </c>
      <c r="AF91" s="131">
        <v>0</v>
      </c>
      <c r="AG91" s="90"/>
      <c r="AH91" s="130">
        <v>0</v>
      </c>
      <c r="AI91" s="131">
        <v>0</v>
      </c>
      <c r="AJ91" s="90"/>
      <c r="AK91" s="130">
        <v>0</v>
      </c>
      <c r="AL91" s="131">
        <v>0</v>
      </c>
      <c r="AM91" s="90"/>
      <c r="AN91" s="130">
        <v>0</v>
      </c>
      <c r="AO91" s="131">
        <v>0.69507390911818134</v>
      </c>
      <c r="AP91" s="90"/>
      <c r="AQ91" s="130">
        <v>3.84079970347024E-2</v>
      </c>
      <c r="AR91" s="131">
        <v>205.28953704490917</v>
      </c>
      <c r="AS91" s="90"/>
      <c r="AT91" s="130">
        <v>0.28260678124942679</v>
      </c>
      <c r="AU91" s="131">
        <v>66.217811674804977</v>
      </c>
      <c r="AV91" s="90"/>
      <c r="AW91" s="130">
        <v>0.37110952393572</v>
      </c>
      <c r="AX91" s="131">
        <v>6.6799165928956361</v>
      </c>
      <c r="AY91" s="90"/>
      <c r="AZ91" s="130">
        <v>7.6854345480000016E-2</v>
      </c>
      <c r="BA91" s="131">
        <v>0</v>
      </c>
      <c r="BB91" s="90"/>
      <c r="BC91" s="130">
        <v>0</v>
      </c>
      <c r="BD91" s="131">
        <v>11.391839749100843</v>
      </c>
      <c r="BE91" s="90"/>
      <c r="BF91" s="130">
        <v>1.9148757149564863E-2</v>
      </c>
      <c r="BG91" s="131">
        <v>45.496567674344085</v>
      </c>
      <c r="BH91" s="90"/>
      <c r="BI91" s="130">
        <v>5.6661028796145103E-2</v>
      </c>
      <c r="BJ91" s="131">
        <v>12.127563575446123</v>
      </c>
      <c r="BK91" s="90"/>
      <c r="BL91" s="130">
        <v>8.8923138544759722E-2</v>
      </c>
      <c r="BM91" s="131">
        <v>0</v>
      </c>
      <c r="BN91" s="90"/>
      <c r="BO91" s="130">
        <v>0</v>
      </c>
      <c r="BP91" s="131">
        <v>1.0790467658615952</v>
      </c>
      <c r="BQ91" s="90"/>
      <c r="BR91" s="130">
        <v>0.13431604472584355</v>
      </c>
      <c r="BS91" s="131">
        <v>64.721427610983184</v>
      </c>
      <c r="BT91" s="90"/>
      <c r="BU91" s="130">
        <v>0.21225897855180606</v>
      </c>
      <c r="BV91" s="131">
        <v>3.5808772501115866</v>
      </c>
      <c r="BW91" s="90"/>
      <c r="BX91" s="130">
        <v>0.52635837437318433</v>
      </c>
      <c r="BY91" s="131">
        <v>8.4212121083167357</v>
      </c>
      <c r="BZ91" s="90"/>
      <c r="CA91" s="130">
        <v>4.0168359044301029E-2</v>
      </c>
      <c r="CB91" s="131">
        <v>1.3221796252866593</v>
      </c>
      <c r="CC91" s="90"/>
      <c r="CD91" s="130">
        <v>0.23477050960584353</v>
      </c>
      <c r="CE91" s="131">
        <v>1.8322739319791133</v>
      </c>
      <c r="CF91" s="90"/>
      <c r="CG91" s="130">
        <v>3.9179195715233338E-2</v>
      </c>
      <c r="CH91" s="131">
        <v>1.1916653277124505</v>
      </c>
      <c r="CI91" s="90"/>
      <c r="CJ91" s="130">
        <v>0.29522105043344676</v>
      </c>
      <c r="CK91" s="131">
        <v>17.760633220704229</v>
      </c>
      <c r="CL91" s="90"/>
      <c r="CM91" s="130">
        <v>8.2881565521726375E-2</v>
      </c>
      <c r="CN91" s="131">
        <v>3.9116351528853137</v>
      </c>
      <c r="CO91" s="90"/>
      <c r="CP91" s="130">
        <v>6.5436610456857197E-2</v>
      </c>
      <c r="CQ91" s="131">
        <v>10.020810321337121</v>
      </c>
      <c r="CR91" s="90"/>
      <c r="CS91" s="130">
        <v>0.12514282604022334</v>
      </c>
      <c r="CT91" s="131">
        <v>3.9018318279711668</v>
      </c>
      <c r="CU91" s="90"/>
      <c r="CV91" s="130">
        <v>7.6718511823050811E-2</v>
      </c>
      <c r="CW91" s="131">
        <v>2.1130583063125639</v>
      </c>
      <c r="CX91" s="90"/>
      <c r="CY91" s="130">
        <v>1.5038250068775908E-2</v>
      </c>
      <c r="CZ91" s="131">
        <v>476.38808006944402</v>
      </c>
      <c r="DA91" s="130">
        <v>0.11109807591754813</v>
      </c>
      <c r="DB91" s="124"/>
      <c r="DN91" s="77" t="s">
        <v>725</v>
      </c>
      <c r="DX91" s="77" t="s">
        <v>762</v>
      </c>
    </row>
    <row r="92" spans="3:137">
      <c r="C92" s="94" t="s">
        <v>712</v>
      </c>
      <c r="D92" s="90"/>
      <c r="E92" s="131">
        <v>1.0938801684901864</v>
      </c>
      <c r="F92" s="90"/>
      <c r="G92" s="130">
        <v>4.7241800407431027E-2</v>
      </c>
      <c r="H92" s="131">
        <v>5.2812063218688789E-2</v>
      </c>
      <c r="I92" s="90"/>
      <c r="J92" s="130">
        <v>5.7838452996935097E-3</v>
      </c>
      <c r="K92" s="131">
        <v>1.2145399996076818</v>
      </c>
      <c r="L92" s="90"/>
      <c r="M92" s="130">
        <v>3.5129605863263566E-2</v>
      </c>
      <c r="N92" s="131">
        <v>1.593059159724099E-2</v>
      </c>
      <c r="O92" s="90"/>
      <c r="P92" s="130">
        <v>5.0618002627669315E-3</v>
      </c>
      <c r="Q92" s="131">
        <v>0.30370556144894417</v>
      </c>
      <c r="R92" s="90"/>
      <c r="S92" s="130">
        <v>3.0311101475202419E-2</v>
      </c>
      <c r="T92" s="131">
        <v>1.7823856622295369</v>
      </c>
      <c r="U92" s="90"/>
      <c r="V92" s="130">
        <v>2.5004265811757378E-2</v>
      </c>
      <c r="W92" s="131">
        <v>0.18683018165148013</v>
      </c>
      <c r="X92" s="90"/>
      <c r="Y92" s="130">
        <v>6.0293955418969881E-3</v>
      </c>
      <c r="Z92" s="131">
        <v>0.14077809593891527</v>
      </c>
      <c r="AA92" s="90"/>
      <c r="AB92" s="130">
        <v>2.314468432254509E-2</v>
      </c>
      <c r="AC92" s="131">
        <v>2.4148535844520871</v>
      </c>
      <c r="AD92" s="90"/>
      <c r="AE92" s="130">
        <v>1.9825242322170096E-2</v>
      </c>
      <c r="AF92" s="131">
        <v>2.3399205650279007</v>
      </c>
      <c r="AG92" s="90"/>
      <c r="AH92" s="130">
        <v>4.4221664509675768E-2</v>
      </c>
      <c r="AI92" s="131">
        <v>0.19994288646324232</v>
      </c>
      <c r="AJ92" s="90"/>
      <c r="AK92" s="130">
        <v>3.325714609713494E-2</v>
      </c>
      <c r="AL92" s="131">
        <v>0.57403592731849262</v>
      </c>
      <c r="AM92" s="90"/>
      <c r="AN92" s="130">
        <v>3.4039020493407839E-2</v>
      </c>
      <c r="AO92" s="131">
        <v>2.0352327602094737</v>
      </c>
      <c r="AP92" s="90"/>
      <c r="AQ92" s="130">
        <v>0.11246172931195979</v>
      </c>
      <c r="AR92" s="131">
        <v>32.124673833438685</v>
      </c>
      <c r="AS92" s="90"/>
      <c r="AT92" s="130">
        <v>4.4223640432146064E-2</v>
      </c>
      <c r="AU92" s="131">
        <v>10.839090711476999</v>
      </c>
      <c r="AV92" s="90"/>
      <c r="AW92" s="130">
        <v>6.0746341386011385E-2</v>
      </c>
      <c r="AX92" s="131">
        <v>5.9585450738436236</v>
      </c>
      <c r="AY92" s="90"/>
      <c r="AZ92" s="130">
        <v>6.855476042176456E-2</v>
      </c>
      <c r="BA92" s="131">
        <v>1.5328408849472221</v>
      </c>
      <c r="BB92" s="90"/>
      <c r="BC92" s="130">
        <v>4.6672290749667597E-2</v>
      </c>
      <c r="BD92" s="131">
        <v>12.673865671769073</v>
      </c>
      <c r="BE92" s="90"/>
      <c r="BF92" s="130">
        <v>2.1303738574277975E-2</v>
      </c>
      <c r="BG92" s="131">
        <v>14.072118420827783</v>
      </c>
      <c r="BH92" s="90"/>
      <c r="BI92" s="130">
        <v>1.7525293617147178E-2</v>
      </c>
      <c r="BJ92" s="131">
        <v>3.5245399727289435</v>
      </c>
      <c r="BK92" s="90"/>
      <c r="BL92" s="130">
        <v>2.5843043769819225E-2</v>
      </c>
      <c r="BM92" s="131">
        <v>2.4067720278375995</v>
      </c>
      <c r="BN92" s="90"/>
      <c r="BO92" s="130">
        <v>1.2424416071684107E-2</v>
      </c>
      <c r="BP92" s="131">
        <v>0.26521750549472095</v>
      </c>
      <c r="BQ92" s="90"/>
      <c r="BR92" s="130">
        <v>3.3013366479683059E-2</v>
      </c>
      <c r="BS92" s="131">
        <v>3.4117724873712167</v>
      </c>
      <c r="BT92" s="90"/>
      <c r="BU92" s="130">
        <v>1.1189174434985367E-2</v>
      </c>
      <c r="BV92" s="131">
        <v>0.22413330841030252</v>
      </c>
      <c r="BW92" s="90"/>
      <c r="BX92" s="130">
        <v>3.2945682193952358E-2</v>
      </c>
      <c r="BY92" s="131">
        <v>2.0266147900250147</v>
      </c>
      <c r="BZ92" s="90"/>
      <c r="CA92" s="130">
        <v>9.6667545577933701E-3</v>
      </c>
      <c r="CB92" s="131">
        <v>0.18576114364901505</v>
      </c>
      <c r="CC92" s="90"/>
      <c r="CD92" s="130">
        <v>3.2984352145033466E-2</v>
      </c>
      <c r="CE92" s="131">
        <v>0.71979542596557977</v>
      </c>
      <c r="CF92" s="90"/>
      <c r="CG92" s="130">
        <v>1.5391260758905276E-2</v>
      </c>
      <c r="CH92" s="131">
        <v>8.5450914300874134E-2</v>
      </c>
      <c r="CI92" s="90"/>
      <c r="CJ92" s="130">
        <v>2.1169457643639495E-2</v>
      </c>
      <c r="CK92" s="131">
        <v>4.8500375423507425</v>
      </c>
      <c r="CL92" s="90"/>
      <c r="CM92" s="130">
        <v>2.2633129086893945E-2</v>
      </c>
      <c r="CN92" s="131">
        <v>1.3893053911820483</v>
      </c>
      <c r="CO92" s="90"/>
      <c r="CP92" s="130">
        <v>2.3241287117826644E-2</v>
      </c>
      <c r="CQ92" s="131">
        <v>2.6249046992980847</v>
      </c>
      <c r="CR92" s="90"/>
      <c r="CS92" s="130">
        <v>3.2780581771613984E-2</v>
      </c>
      <c r="CT92" s="131">
        <v>1.0427421507473464</v>
      </c>
      <c r="CU92" s="90"/>
      <c r="CV92" s="130">
        <v>2.0502581748147779E-2</v>
      </c>
      <c r="CW92" s="131">
        <v>2.0777736740913815</v>
      </c>
      <c r="CX92" s="90"/>
      <c r="CY92" s="130">
        <v>1.4787135785113335E-2</v>
      </c>
      <c r="CZ92" s="131">
        <v>114.3908036774101</v>
      </c>
      <c r="DA92" s="130">
        <v>2.6676986102107541E-2</v>
      </c>
      <c r="DB92" s="124"/>
      <c r="DI92" s="230"/>
      <c r="DJ92" s="230"/>
      <c r="DK92" s="230"/>
      <c r="DL92" s="230"/>
      <c r="DM92" s="230"/>
      <c r="DN92" s="231">
        <f>DN90-DI90</f>
        <v>4.8956112342027194E-2</v>
      </c>
      <c r="DO92" s="231">
        <f t="shared" ref="DO92" si="14">DO90-DJ90</f>
        <v>3.9164889873621753E-2</v>
      </c>
      <c r="DP92" s="231">
        <f t="shared" ref="DP92" si="15">DP90-DK90</f>
        <v>5.8747334810432608E-2</v>
      </c>
      <c r="DQ92" s="227"/>
      <c r="DR92" s="227"/>
      <c r="DS92" s="227"/>
      <c r="DT92" s="227"/>
      <c r="DU92" s="227"/>
      <c r="DV92" s="227"/>
      <c r="DW92" s="227"/>
      <c r="DX92" s="231">
        <f>DX90-DS90</f>
        <v>6.5204495668303372E-3</v>
      </c>
      <c r="DY92" s="231">
        <f t="shared" ref="DY92" si="16">DY90-DT90</f>
        <v>5.2163596534642725E-3</v>
      </c>
      <c r="DZ92" s="231">
        <f t="shared" ref="DZ92" si="17">DZ90-DU90</f>
        <v>7.8245394801964054E-3</v>
      </c>
      <c r="EA92" s="227" t="s">
        <v>727</v>
      </c>
      <c r="EB92" s="227"/>
      <c r="EC92" s="227"/>
      <c r="ED92" s="227"/>
      <c r="EE92" s="227"/>
      <c r="EF92" s="227"/>
      <c r="EG92" s="227"/>
    </row>
    <row r="93" spans="3:137">
      <c r="C93" s="93" t="s">
        <v>713</v>
      </c>
      <c r="D93" s="90"/>
      <c r="E93" s="131">
        <v>0.49075850047171121</v>
      </c>
      <c r="F93" s="90"/>
      <c r="G93" s="130">
        <v>2.1194565726092802E-2</v>
      </c>
      <c r="H93" s="131">
        <v>4.9557580650098063E-2</v>
      </c>
      <c r="I93" s="90"/>
      <c r="J93" s="130">
        <v>5.4274224947496418E-3</v>
      </c>
      <c r="K93" s="131">
        <v>1.1781783100556824</v>
      </c>
      <c r="L93" s="90"/>
      <c r="M93" s="130">
        <v>3.4077872842616493E-2</v>
      </c>
      <c r="N93" s="131">
        <v>1.1631747688353173E-2</v>
      </c>
      <c r="O93" s="90"/>
      <c r="P93" s="130">
        <v>3.6958817973553296E-3</v>
      </c>
      <c r="Q93" s="131">
        <v>0.48877698266055553</v>
      </c>
      <c r="R93" s="90"/>
      <c r="S93" s="130">
        <v>4.8782013241657277E-2</v>
      </c>
      <c r="T93" s="131">
        <v>2.5937507234125028</v>
      </c>
      <c r="U93" s="90"/>
      <c r="V93" s="130">
        <v>3.6386531777033652E-2</v>
      </c>
      <c r="W93" s="131">
        <v>0.13641436479456145</v>
      </c>
      <c r="X93" s="90"/>
      <c r="Y93" s="130">
        <v>4.4023730837951698E-3</v>
      </c>
      <c r="Z93" s="131">
        <v>1.4966924096666613E-2</v>
      </c>
      <c r="AA93" s="90"/>
      <c r="AB93" s="130">
        <v>2.4606436902453194E-3</v>
      </c>
      <c r="AC93" s="131">
        <v>1.5501327021163986</v>
      </c>
      <c r="AD93" s="90"/>
      <c r="AE93" s="130">
        <v>1.2726136544609901E-2</v>
      </c>
      <c r="AF93" s="131">
        <v>3.0649315122280649</v>
      </c>
      <c r="AG93" s="90"/>
      <c r="AH93" s="130">
        <v>5.7923493260663997E-2</v>
      </c>
      <c r="AI93" s="131">
        <v>0.21009704012348931</v>
      </c>
      <c r="AJ93" s="90"/>
      <c r="AK93" s="130">
        <v>3.4946119272150467E-2</v>
      </c>
      <c r="AL93" s="131">
        <v>0.55720088832387971</v>
      </c>
      <c r="AM93" s="90"/>
      <c r="AN93" s="130">
        <v>3.3040741099952725E-2</v>
      </c>
      <c r="AO93" s="131">
        <v>6.9472093010368857E-3</v>
      </c>
      <c r="AP93" s="90"/>
      <c r="AQ93" s="130">
        <v>3.838849232194581E-4</v>
      </c>
      <c r="AR93" s="131">
        <v>14.372158662600212</v>
      </c>
      <c r="AS93" s="90"/>
      <c r="AT93" s="130">
        <v>1.9785077981616671E-2</v>
      </c>
      <c r="AU93" s="131">
        <v>0.58209654226375307</v>
      </c>
      <c r="AV93" s="90"/>
      <c r="AW93" s="130">
        <v>3.2622879738915251E-3</v>
      </c>
      <c r="AX93" s="131">
        <v>0.14531090877510489</v>
      </c>
      <c r="AY93" s="90"/>
      <c r="AZ93" s="130">
        <v>1.6718434474005351E-3</v>
      </c>
      <c r="BA93" s="131">
        <v>3.5954158494862054E-2</v>
      </c>
      <c r="BB93" s="90"/>
      <c r="BC93" s="130">
        <v>1.0947404622428315E-3</v>
      </c>
      <c r="BD93" s="131">
        <v>11.884642966338507</v>
      </c>
      <c r="BE93" s="90"/>
      <c r="BF93" s="130">
        <v>1.9977119322597815E-2</v>
      </c>
      <c r="BG93" s="131">
        <v>2.7030095613523453</v>
      </c>
      <c r="BH93" s="90"/>
      <c r="BI93" s="130">
        <v>3.3663045460549414E-3</v>
      </c>
      <c r="BJ93" s="131">
        <v>1.269843756231563</v>
      </c>
      <c r="BK93" s="90"/>
      <c r="BL93" s="130">
        <v>9.3108967488074838E-3</v>
      </c>
      <c r="BM93" s="131">
        <v>1.2185813198868991</v>
      </c>
      <c r="BN93" s="90"/>
      <c r="BO93" s="130">
        <v>6.2906503650284346E-3</v>
      </c>
      <c r="BP93" s="131">
        <v>8.3228786227393894E-2</v>
      </c>
      <c r="BQ93" s="90"/>
      <c r="BR93" s="130">
        <v>1.0360034177453055E-2</v>
      </c>
      <c r="BS93" s="131">
        <v>1.8123406608349268</v>
      </c>
      <c r="BT93" s="90"/>
      <c r="BU93" s="130">
        <v>5.9437127958445381E-3</v>
      </c>
      <c r="BV93" s="131">
        <v>6.4474683068950045E-2</v>
      </c>
      <c r="BW93" s="90"/>
      <c r="BX93" s="130">
        <v>9.4772277847114932E-3</v>
      </c>
      <c r="BY93" s="131">
        <v>0.51794609634305933</v>
      </c>
      <c r="BZ93" s="90"/>
      <c r="CA93" s="130">
        <v>2.4705522786862485E-3</v>
      </c>
      <c r="CB93" s="131">
        <v>5.3436461310653702E-2</v>
      </c>
      <c r="CC93" s="90"/>
      <c r="CD93" s="130">
        <v>9.4883516683409684E-3</v>
      </c>
      <c r="CE93" s="131">
        <v>0.5053149880898915</v>
      </c>
      <c r="CF93" s="90"/>
      <c r="CG93" s="130">
        <v>1.080506275326977E-2</v>
      </c>
      <c r="CH93" s="131">
        <v>2.2508480279488933E-2</v>
      </c>
      <c r="CI93" s="90"/>
      <c r="CJ93" s="130">
        <v>5.5762109018704965E-3</v>
      </c>
      <c r="CK93" s="131">
        <v>1.9400065889463791</v>
      </c>
      <c r="CL93" s="90"/>
      <c r="CM93" s="130">
        <v>9.0532123047786621E-3</v>
      </c>
      <c r="CN93" s="131">
        <v>0.38529788792066649</v>
      </c>
      <c r="CO93" s="90"/>
      <c r="CP93" s="130">
        <v>6.4455366659431617E-3</v>
      </c>
      <c r="CQ93" s="131">
        <v>0.74959435587276702</v>
      </c>
      <c r="CR93" s="90"/>
      <c r="CS93" s="130">
        <v>9.3611547439411014E-3</v>
      </c>
      <c r="CT93" s="131">
        <v>0.63303836482257037</v>
      </c>
      <c r="CU93" s="90"/>
      <c r="CV93" s="130">
        <v>1.2446912993002527E-2</v>
      </c>
      <c r="CW93" s="131">
        <v>0.35134358551496692</v>
      </c>
      <c r="CX93" s="90"/>
      <c r="CY93" s="130">
        <v>2.5004481339914696E-3</v>
      </c>
      <c r="CZ93" s="131">
        <v>49.683473301097962</v>
      </c>
      <c r="DA93" s="130">
        <v>1.1586642318691588E-2</v>
      </c>
      <c r="DB93" s="124"/>
    </row>
    <row r="94" spans="3:137" ht="15" thickBot="1">
      <c r="C94" s="87" t="s">
        <v>714</v>
      </c>
      <c r="D94" s="84"/>
      <c r="E94" s="129">
        <v>5.2090998694991679</v>
      </c>
      <c r="F94" s="84"/>
      <c r="G94" s="128">
        <v>0.22496728931187532</v>
      </c>
      <c r="H94" s="129">
        <v>0.32033245605868815</v>
      </c>
      <c r="I94" s="84"/>
      <c r="J94" s="128">
        <v>3.5082010764136952E-2</v>
      </c>
      <c r="K94" s="129">
        <v>5.2962866489756566</v>
      </c>
      <c r="L94" s="84"/>
      <c r="M94" s="128">
        <v>0.15319088920700788</v>
      </c>
      <c r="N94" s="129">
        <v>9.7951404121514415E-2</v>
      </c>
      <c r="O94" s="84"/>
      <c r="P94" s="128">
        <v>3.1123165771605159E-2</v>
      </c>
      <c r="Q94" s="129">
        <v>0.81850239282735682</v>
      </c>
      <c r="R94" s="84"/>
      <c r="S94" s="128">
        <v>8.1690005834340829E-2</v>
      </c>
      <c r="T94" s="129">
        <v>9.6179274710493825</v>
      </c>
      <c r="U94" s="84"/>
      <c r="V94" s="128">
        <v>0.13492546542564804</v>
      </c>
      <c r="W94" s="129">
        <v>1.1487507236209291</v>
      </c>
      <c r="X94" s="84"/>
      <c r="Y94" s="128">
        <v>3.7072556642221179E-2</v>
      </c>
      <c r="Z94" s="129">
        <v>0.56864869650885996</v>
      </c>
      <c r="AA94" s="84"/>
      <c r="AB94" s="128">
        <v>9.348893720536651E-2</v>
      </c>
      <c r="AC94" s="129">
        <v>8.2270032568916509</v>
      </c>
      <c r="AD94" s="84"/>
      <c r="AE94" s="128">
        <v>6.7541292856546545E-2</v>
      </c>
      <c r="AF94" s="129">
        <v>12.289873317035275</v>
      </c>
      <c r="AG94" s="84"/>
      <c r="AH94" s="128">
        <v>0.23226371989506817</v>
      </c>
      <c r="AI94" s="129">
        <v>0.99384170755801471</v>
      </c>
      <c r="AJ94" s="84"/>
      <c r="AK94" s="128">
        <v>0.16530890120844247</v>
      </c>
      <c r="AL94" s="129">
        <v>2.8947686850205794</v>
      </c>
      <c r="AM94" s="84"/>
      <c r="AN94" s="128">
        <v>0.17165317692462215</v>
      </c>
      <c r="AO94" s="129">
        <v>0.58578883631778511</v>
      </c>
      <c r="AP94" s="84"/>
      <c r="AQ94" s="128">
        <v>3.2369184906967677E-2</v>
      </c>
      <c r="AR94" s="129">
        <v>129.16035035742607</v>
      </c>
      <c r="AS94" s="84"/>
      <c r="AT94" s="128">
        <v>0.17780541280861936</v>
      </c>
      <c r="AU94" s="129">
        <v>21.702829513633848</v>
      </c>
      <c r="AV94" s="84"/>
      <c r="AW94" s="128">
        <v>0.1216308199433785</v>
      </c>
      <c r="AX94" s="129">
        <v>11.959268743211137</v>
      </c>
      <c r="AY94" s="84"/>
      <c r="AZ94" s="128">
        <v>0.13759479761415552</v>
      </c>
      <c r="BA94" s="129">
        <v>1.5150943450131833</v>
      </c>
      <c r="BB94" s="84"/>
      <c r="BC94" s="128">
        <v>4.6131940032423664E-2</v>
      </c>
      <c r="BD94" s="129">
        <v>41.729408298608213</v>
      </c>
      <c r="BE94" s="84"/>
      <c r="BF94" s="128">
        <v>7.0143745268902297E-2</v>
      </c>
      <c r="BG94" s="129">
        <v>50.408101559060292</v>
      </c>
      <c r="BH94" s="84"/>
      <c r="BI94" s="128">
        <v>6.2777810283203936E-2</v>
      </c>
      <c r="BJ94" s="129">
        <v>4.2167604658550104</v>
      </c>
      <c r="BK94" s="84"/>
      <c r="BL94" s="128">
        <v>3.0918623743557423E-2</v>
      </c>
      <c r="BM94" s="129">
        <v>10.53996131540886</v>
      </c>
      <c r="BN94" s="84"/>
      <c r="BO94" s="128">
        <v>5.4410165668973297E-2</v>
      </c>
      <c r="BP94" s="129">
        <v>0.46669049884473468</v>
      </c>
      <c r="BQ94" s="84"/>
      <c r="BR94" s="128">
        <v>5.8092034468871054E-2</v>
      </c>
      <c r="BS94" s="129">
        <v>17.067314714585557</v>
      </c>
      <c r="BT94" s="84"/>
      <c r="BU94" s="128">
        <v>5.5973592080119247E-2</v>
      </c>
      <c r="BV94" s="129">
        <v>0.394965055405612</v>
      </c>
      <c r="BW94" s="84"/>
      <c r="BX94" s="128">
        <v>5.805649006567714E-2</v>
      </c>
      <c r="BY94" s="129">
        <v>9.6264925311423468</v>
      </c>
      <c r="BZ94" s="84"/>
      <c r="CA94" s="128">
        <v>4.5917428911014468E-2</v>
      </c>
      <c r="CB94" s="129">
        <v>0.32734608217727346</v>
      </c>
      <c r="CC94" s="84"/>
      <c r="CD94" s="128">
        <v>5.8124633794423244E-2</v>
      </c>
      <c r="CE94" s="129">
        <v>2.6430717433506921</v>
      </c>
      <c r="CF94" s="84"/>
      <c r="CG94" s="128">
        <v>5.6516344698681331E-2</v>
      </c>
      <c r="CH94" s="129">
        <v>0.23720317564892898</v>
      </c>
      <c r="CI94" s="84"/>
      <c r="CJ94" s="128">
        <v>5.8764293172523886E-2</v>
      </c>
      <c r="CK94" s="129">
        <v>21.721214852223568</v>
      </c>
      <c r="CL94" s="84"/>
      <c r="CM94" s="128">
        <v>0.10136396994491169</v>
      </c>
      <c r="CN94" s="129">
        <v>3.8510538461968773</v>
      </c>
      <c r="CO94" s="84"/>
      <c r="CP94" s="128">
        <v>6.4423163340294062E-2</v>
      </c>
      <c r="CQ94" s="129">
        <v>4.6189186541447755</v>
      </c>
      <c r="CR94" s="84"/>
      <c r="CS94" s="128">
        <v>5.7682414405031239E-2</v>
      </c>
      <c r="CT94" s="129">
        <v>2.3824115601864446</v>
      </c>
      <c r="CU94" s="84"/>
      <c r="CV94" s="128">
        <v>4.6843400101786073E-2</v>
      </c>
      <c r="CW94" s="129">
        <v>4.8500810319897152</v>
      </c>
      <c r="CX94" s="84"/>
      <c r="CY94" s="128">
        <v>3.451714095867417E-2</v>
      </c>
      <c r="CZ94" s="129">
        <v>387.48731380959799</v>
      </c>
      <c r="DA94" s="128">
        <v>9.0365600668325205E-2</v>
      </c>
      <c r="DB94" s="124"/>
    </row>
    <row r="95" spans="3:13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4"/>
    </row>
    <row r="96" spans="3:137">
      <c r="DB96" s="124"/>
    </row>
    <row r="97" spans="2:137" ht="25.5" customHeight="1">
      <c r="B97" s="79"/>
      <c r="C97" s="272" t="s">
        <v>728</v>
      </c>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2"/>
      <c r="BR97" s="272"/>
      <c r="BS97" s="272"/>
      <c r="BT97" s="272"/>
      <c r="BU97" s="272"/>
      <c r="BV97" s="272"/>
      <c r="BW97" s="272"/>
      <c r="BX97" s="272"/>
      <c r="BY97" s="272"/>
      <c r="BZ97" s="272"/>
      <c r="CA97" s="272"/>
      <c r="CB97" s="272"/>
      <c r="CC97" s="272"/>
      <c r="CD97" s="272"/>
      <c r="CE97" s="272"/>
      <c r="CF97" s="272"/>
      <c r="CG97" s="272"/>
      <c r="CH97" s="272"/>
      <c r="CI97" s="272"/>
      <c r="CJ97" s="272"/>
      <c r="CK97" s="272"/>
      <c r="CL97" s="272"/>
      <c r="CM97" s="272"/>
      <c r="CN97" s="272"/>
      <c r="CO97" s="272"/>
      <c r="CP97" s="272"/>
      <c r="CQ97" s="272"/>
      <c r="CR97" s="272"/>
      <c r="CS97" s="272"/>
      <c r="CT97" s="272"/>
      <c r="CU97" s="272"/>
      <c r="CV97" s="272"/>
      <c r="CW97" s="272"/>
      <c r="CX97" s="272"/>
      <c r="CY97" s="272"/>
      <c r="CZ97" s="272"/>
      <c r="DA97" s="272"/>
      <c r="DB97" s="124"/>
    </row>
    <row r="98" spans="2:137" ht="8.25" customHeight="1" thickBot="1"/>
    <row r="99" spans="2:137" s="125" customFormat="1" ht="32.25" customHeight="1" thickBot="1">
      <c r="C99" s="114"/>
      <c r="D99" s="126"/>
      <c r="E99" s="268" t="str">
        <f>E5</f>
        <v>Table apples</v>
      </c>
      <c r="F99" s="269"/>
      <c r="G99" s="270"/>
      <c r="H99" s="268" t="str">
        <f>H5</f>
        <v>Apple juice</v>
      </c>
      <c r="I99" s="269"/>
      <c r="J99" s="270"/>
      <c r="K99" s="268" t="str">
        <f>K5</f>
        <v>Other fresh table fruits</v>
      </c>
      <c r="L99" s="269"/>
      <c r="M99" s="270"/>
      <c r="N99" s="268" t="str">
        <f>N5</f>
        <v>Other fresh fruit juices</v>
      </c>
      <c r="O99" s="269"/>
      <c r="P99" s="270"/>
      <c r="Q99" s="268" t="str">
        <f>Q5</f>
        <v>Berries</v>
      </c>
      <c r="R99" s="269"/>
      <c r="S99" s="270"/>
      <c r="T99" s="268" t="str">
        <f>T5</f>
        <v>Exotic and citrus table fruits</v>
      </c>
      <c r="U99" s="269"/>
      <c r="V99" s="270"/>
      <c r="W99" s="268" t="str">
        <f>W5</f>
        <v>Exotic and citrus fruit juices</v>
      </c>
      <c r="X99" s="269"/>
      <c r="Y99" s="270"/>
      <c r="Z99" s="268" t="str">
        <f>Z5</f>
        <v>Processed fruits</v>
      </c>
      <c r="AA99" s="269"/>
      <c r="AB99" s="270"/>
      <c r="AC99" s="268" t="str">
        <f>AC5</f>
        <v>Potatoes</v>
      </c>
      <c r="AD99" s="269"/>
      <c r="AE99" s="270"/>
      <c r="AF99" s="268" t="str">
        <f>AF5</f>
        <v>Fresh vegetables</v>
      </c>
      <c r="AG99" s="269"/>
      <c r="AH99" s="270"/>
      <c r="AI99" s="268" t="str">
        <f>AI5</f>
        <v>Legumes</v>
      </c>
      <c r="AJ99" s="269"/>
      <c r="AK99" s="270"/>
      <c r="AL99" s="268" t="str">
        <f>AL5</f>
        <v>Other storable vegetables</v>
      </c>
      <c r="AM99" s="269"/>
      <c r="AN99" s="270"/>
      <c r="AO99" s="268" t="str">
        <f>AO5</f>
        <v>Processed vegetables</v>
      </c>
      <c r="AP99" s="269"/>
      <c r="AQ99" s="270"/>
      <c r="AR99" s="268" t="str">
        <f>AR5</f>
        <v>Bread and pastries</v>
      </c>
      <c r="AS99" s="269"/>
      <c r="AT99" s="270"/>
      <c r="AU99" s="268" t="str">
        <f>AU5</f>
        <v>Pasta</v>
      </c>
      <c r="AV99" s="269"/>
      <c r="AW99" s="270"/>
      <c r="AX99" s="268" t="str">
        <f>AX5</f>
        <v>Rice</v>
      </c>
      <c r="AY99" s="269"/>
      <c r="AZ99" s="270"/>
      <c r="BA99" s="268" t="str">
        <f>BA5</f>
        <v>Maize</v>
      </c>
      <c r="BB99" s="269"/>
      <c r="BC99" s="270"/>
      <c r="BD99" s="268" t="str">
        <f>BD5</f>
        <v>Sugar</v>
      </c>
      <c r="BE99" s="269"/>
      <c r="BF99" s="270"/>
      <c r="BG99" s="268" t="str">
        <f>BG5</f>
        <v>Vegetal oils and fats</v>
      </c>
      <c r="BH99" s="269"/>
      <c r="BI99" s="270"/>
      <c r="BJ99" s="268" t="str">
        <f>BJ5</f>
        <v>Nuts, seeds, oleiferous fruits</v>
      </c>
      <c r="BK99" s="269"/>
      <c r="BL99" s="270"/>
      <c r="BM99" s="268" t="str">
        <f>BM5</f>
        <v>Milk, other dairy</v>
      </c>
      <c r="BN99" s="269"/>
      <c r="BO99" s="270"/>
      <c r="BP99" s="268" t="str">
        <f>BP5</f>
        <v>Meat co-product from milk</v>
      </c>
      <c r="BQ99" s="269"/>
      <c r="BR99" s="270"/>
      <c r="BS99" s="268" t="str">
        <f>BS5</f>
        <v>Cheese, whey</v>
      </c>
      <c r="BT99" s="269"/>
      <c r="BU99" s="270"/>
      <c r="BV99" s="268" t="str">
        <f>BV5</f>
        <v>Meat co-product from cheese</v>
      </c>
      <c r="BW99" s="269"/>
      <c r="BX99" s="270"/>
      <c r="BY99" s="268" t="str">
        <f>BY5</f>
        <v>Butter, buttermilk, skimmed milk</v>
      </c>
      <c r="BZ99" s="269"/>
      <c r="CA99" s="270"/>
      <c r="CB99" s="268" t="str">
        <f>CB5</f>
        <v>Meat co-product from butter</v>
      </c>
      <c r="CC99" s="269"/>
      <c r="CD99" s="270"/>
      <c r="CE99" s="268" t="str">
        <f>CE5</f>
        <v>Eggs without co-product poultry</v>
      </c>
      <c r="CF99" s="269"/>
      <c r="CG99" s="270"/>
      <c r="CH99" s="268" t="str">
        <f>CH5</f>
        <v>Meat from laying hens</v>
      </c>
      <c r="CI99" s="269"/>
      <c r="CJ99" s="270"/>
      <c r="CK99" s="268" t="str">
        <f>CK5</f>
        <v>Pork</v>
      </c>
      <c r="CL99" s="269"/>
      <c r="CM99" s="270"/>
      <c r="CN99" s="268" t="str">
        <f>CN5</f>
        <v>Poultry</v>
      </c>
      <c r="CO99" s="269"/>
      <c r="CP99" s="270"/>
      <c r="CQ99" s="268" t="str">
        <f>CQ5</f>
        <v>Beef, horse, veal</v>
      </c>
      <c r="CR99" s="269"/>
      <c r="CS99" s="270"/>
      <c r="CT99" s="268" t="str">
        <f>CT5</f>
        <v>Fish, shellfish</v>
      </c>
      <c r="CU99" s="269"/>
      <c r="CV99" s="270"/>
      <c r="CW99" s="268" t="str">
        <f>CW5</f>
        <v>Cocoa, coffee, tea</v>
      </c>
      <c r="CX99" s="269"/>
      <c r="CY99" s="270"/>
      <c r="CZ99" s="268" t="str">
        <f>CZ5</f>
        <v>All food categories</v>
      </c>
      <c r="DA99" s="270"/>
      <c r="DC99" s="80" t="s">
        <v>729</v>
      </c>
      <c r="DD99" s="77"/>
      <c r="DE99" s="77"/>
      <c r="DF99" s="77"/>
      <c r="DG99" s="77"/>
      <c r="DH99" s="77"/>
      <c r="DI99" s="77" t="s">
        <v>715</v>
      </c>
      <c r="DJ99" s="77" t="s">
        <v>716</v>
      </c>
      <c r="DK99" s="77" t="s">
        <v>717</v>
      </c>
      <c r="DL99" s="77"/>
      <c r="DN99" s="80" t="s">
        <v>715</v>
      </c>
      <c r="DO99" s="80" t="s">
        <v>716</v>
      </c>
      <c r="DP99" s="80" t="s">
        <v>717</v>
      </c>
      <c r="DQ99" s="77"/>
      <c r="DU99" s="77" t="s">
        <v>717</v>
      </c>
      <c r="DV99" s="77"/>
      <c r="DX99" s="80" t="s">
        <v>715</v>
      </c>
      <c r="DY99" s="80" t="s">
        <v>716</v>
      </c>
      <c r="DZ99" s="80" t="s">
        <v>717</v>
      </c>
      <c r="EA99" s="77"/>
    </row>
    <row r="100" spans="2:137" ht="18.5">
      <c r="C100" s="114" t="s">
        <v>730</v>
      </c>
      <c r="D100" s="113"/>
      <c r="E100" s="123" t="s">
        <v>731</v>
      </c>
      <c r="F100" s="112"/>
      <c r="G100" s="108"/>
      <c r="H100" s="123" t="s">
        <v>731</v>
      </c>
      <c r="I100" s="112"/>
      <c r="J100" s="108"/>
      <c r="K100" s="123" t="s">
        <v>731</v>
      </c>
      <c r="L100" s="112"/>
      <c r="M100" s="108"/>
      <c r="N100" s="123" t="s">
        <v>731</v>
      </c>
      <c r="O100" s="112"/>
      <c r="P100" s="108"/>
      <c r="Q100" s="123" t="s">
        <v>731</v>
      </c>
      <c r="R100" s="112"/>
      <c r="S100" s="108"/>
      <c r="T100" s="123" t="s">
        <v>731</v>
      </c>
      <c r="U100" s="112"/>
      <c r="V100" s="108"/>
      <c r="W100" s="123" t="s">
        <v>731</v>
      </c>
      <c r="X100" s="112"/>
      <c r="Y100" s="108"/>
      <c r="Z100" s="123" t="s">
        <v>731</v>
      </c>
      <c r="AA100" s="112"/>
      <c r="AB100" s="108"/>
      <c r="AC100" s="123" t="s">
        <v>731</v>
      </c>
      <c r="AD100" s="112"/>
      <c r="AE100" s="108"/>
      <c r="AF100" s="123" t="s">
        <v>731</v>
      </c>
      <c r="AG100" s="112"/>
      <c r="AH100" s="108"/>
      <c r="AI100" s="123" t="s">
        <v>731</v>
      </c>
      <c r="AJ100" s="112"/>
      <c r="AK100" s="108"/>
      <c r="AL100" s="123" t="s">
        <v>731</v>
      </c>
      <c r="AM100" s="112"/>
      <c r="AN100" s="108"/>
      <c r="AO100" s="123" t="s">
        <v>731</v>
      </c>
      <c r="AP100" s="112"/>
      <c r="AQ100" s="108"/>
      <c r="AR100" s="123" t="s">
        <v>731</v>
      </c>
      <c r="AS100" s="112"/>
      <c r="AT100" s="108"/>
      <c r="AU100" s="123" t="s">
        <v>731</v>
      </c>
      <c r="AV100" s="112"/>
      <c r="AW100" s="108"/>
      <c r="AX100" s="123" t="s">
        <v>731</v>
      </c>
      <c r="AY100" s="112"/>
      <c r="AZ100" s="108"/>
      <c r="BA100" s="123" t="s">
        <v>731</v>
      </c>
      <c r="BB100" s="112"/>
      <c r="BC100" s="108"/>
      <c r="BD100" s="123" t="s">
        <v>731</v>
      </c>
      <c r="BE100" s="112"/>
      <c r="BF100" s="108"/>
      <c r="BG100" s="123" t="s">
        <v>731</v>
      </c>
      <c r="BH100" s="112"/>
      <c r="BI100" s="108"/>
      <c r="BJ100" s="123" t="s">
        <v>731</v>
      </c>
      <c r="BK100" s="112"/>
      <c r="BL100" s="108"/>
      <c r="BM100" s="123" t="s">
        <v>731</v>
      </c>
      <c r="BN100" s="112"/>
      <c r="BO100" s="108"/>
      <c r="BP100" s="123" t="s">
        <v>731</v>
      </c>
      <c r="BQ100" s="112"/>
      <c r="BR100" s="108"/>
      <c r="BS100" s="123" t="s">
        <v>731</v>
      </c>
      <c r="BT100" s="112"/>
      <c r="BU100" s="108"/>
      <c r="BV100" s="123" t="s">
        <v>731</v>
      </c>
      <c r="BW100" s="112"/>
      <c r="BX100" s="108"/>
      <c r="BY100" s="123" t="s">
        <v>731</v>
      </c>
      <c r="BZ100" s="112"/>
      <c r="CA100" s="108"/>
      <c r="CB100" s="123" t="s">
        <v>731</v>
      </c>
      <c r="CC100" s="112"/>
      <c r="CD100" s="108"/>
      <c r="CE100" s="123" t="s">
        <v>731</v>
      </c>
      <c r="CF100" s="112"/>
      <c r="CG100" s="108"/>
      <c r="CH100" s="123" t="s">
        <v>731</v>
      </c>
      <c r="CI100" s="112"/>
      <c r="CJ100" s="108"/>
      <c r="CK100" s="123" t="s">
        <v>731</v>
      </c>
      <c r="CL100" s="112"/>
      <c r="CM100" s="108"/>
      <c r="CN100" s="123" t="s">
        <v>731</v>
      </c>
      <c r="CO100" s="112"/>
      <c r="CP100" s="108"/>
      <c r="CQ100" s="123" t="s">
        <v>731</v>
      </c>
      <c r="CR100" s="112"/>
      <c r="CS100" s="108"/>
      <c r="CT100" s="123" t="s">
        <v>731</v>
      </c>
      <c r="CU100" s="112"/>
      <c r="CV100" s="108"/>
      <c r="CW100" s="123" t="s">
        <v>731</v>
      </c>
      <c r="CX100" s="112"/>
      <c r="CY100" s="108"/>
      <c r="CZ100" s="123" t="s">
        <v>731</v>
      </c>
      <c r="DA100" s="108"/>
      <c r="DC100" s="213" t="s">
        <v>732</v>
      </c>
      <c r="DD100" s="213"/>
      <c r="DE100" s="213"/>
      <c r="DF100" s="213"/>
      <c r="DG100" s="213"/>
      <c r="DI100" s="90"/>
      <c r="DJ100" s="90"/>
      <c r="DK100" s="90"/>
      <c r="DN100" s="90"/>
      <c r="DO100" s="90"/>
      <c r="DP100" s="90"/>
      <c r="DS100" s="90"/>
      <c r="DT100" s="90"/>
      <c r="DU100" s="90"/>
      <c r="DX100" s="90"/>
      <c r="DY100" s="90"/>
      <c r="DZ100" s="90"/>
    </row>
    <row r="101" spans="2:137">
      <c r="C101" s="107" t="s">
        <v>706</v>
      </c>
      <c r="D101" s="106"/>
      <c r="E101" s="105">
        <v>5.5605023513264804</v>
      </c>
      <c r="F101" s="104"/>
      <c r="G101" s="102">
        <v>0.77141450505519182</v>
      </c>
      <c r="H101" s="105">
        <v>2.6371906090180426</v>
      </c>
      <c r="I101" s="104"/>
      <c r="J101" s="102">
        <v>0.88855948023013609</v>
      </c>
      <c r="K101" s="105">
        <v>12.525325906587078</v>
      </c>
      <c r="L101" s="104"/>
      <c r="M101" s="102">
        <v>0.73846292341134567</v>
      </c>
      <c r="N101" s="105">
        <v>1.0133955051928913</v>
      </c>
      <c r="O101" s="104"/>
      <c r="P101" s="102">
        <v>0.85879592949518202</v>
      </c>
      <c r="Q101" s="105">
        <v>10.283215559421958</v>
      </c>
      <c r="R101" s="104"/>
      <c r="S101" s="102">
        <v>0.76370667822174887</v>
      </c>
      <c r="T101" s="105">
        <v>36.858048059986963</v>
      </c>
      <c r="U101" s="104"/>
      <c r="V101" s="102">
        <v>0.73988388456276177</v>
      </c>
      <c r="W101" s="105">
        <v>13.806311546066757</v>
      </c>
      <c r="X101" s="104"/>
      <c r="Y101" s="102">
        <v>0.87106679509736806</v>
      </c>
      <c r="Z101" s="105">
        <v>1.6659813531253809</v>
      </c>
      <c r="AA101" s="104"/>
      <c r="AB101" s="102">
        <v>0.85737816538428901</v>
      </c>
      <c r="AC101" s="105">
        <v>22.750992561015579</v>
      </c>
      <c r="AD101" s="104"/>
      <c r="AE101" s="102">
        <v>0.86502688458310684</v>
      </c>
      <c r="AF101" s="105">
        <v>88.84608632358055</v>
      </c>
      <c r="AG101" s="104"/>
      <c r="AH101" s="102">
        <v>0.51700876134228502</v>
      </c>
      <c r="AI101" s="105">
        <v>2.1794842906868528</v>
      </c>
      <c r="AJ101" s="104"/>
      <c r="AK101" s="102">
        <v>0.56393211754851402</v>
      </c>
      <c r="AL101" s="105">
        <v>7.5510124696125285</v>
      </c>
      <c r="AM101" s="104"/>
      <c r="AN101" s="102">
        <v>0.64281175727989281</v>
      </c>
      <c r="AO101" s="105">
        <v>8.3819662258857104</v>
      </c>
      <c r="AP101" s="104"/>
      <c r="AQ101" s="102">
        <v>0.78384998676075113</v>
      </c>
      <c r="AR101" s="105">
        <v>43.792048051899009</v>
      </c>
      <c r="AS101" s="104"/>
      <c r="AT101" s="102">
        <v>0.63351171863303091</v>
      </c>
      <c r="AU101" s="105">
        <v>14.454921735135439</v>
      </c>
      <c r="AV101" s="104"/>
      <c r="AW101" s="102">
        <v>0.56710394209545578</v>
      </c>
      <c r="AX101" s="105">
        <v>13.64255222172766</v>
      </c>
      <c r="AY101" s="104"/>
      <c r="AZ101" s="102">
        <v>0.66344026993725835</v>
      </c>
      <c r="BA101" s="105">
        <v>1.1518707001128163</v>
      </c>
      <c r="BB101" s="104"/>
      <c r="BC101" s="102">
        <v>0.71148099870915171</v>
      </c>
      <c r="BD101" s="105">
        <v>41.801498254220064</v>
      </c>
      <c r="BE101" s="104"/>
      <c r="BF101" s="102">
        <v>0.90078725367733492</v>
      </c>
      <c r="BG101" s="105">
        <v>44.668477076459467</v>
      </c>
      <c r="BH101" s="104"/>
      <c r="BI101" s="102">
        <v>0.81173270450984358</v>
      </c>
      <c r="BJ101" s="105">
        <v>8.519565845690634</v>
      </c>
      <c r="BK101" s="104"/>
      <c r="BL101" s="102">
        <v>0.79912088012828619</v>
      </c>
      <c r="BM101" s="105">
        <v>150.91040930629765</v>
      </c>
      <c r="BN101" s="104"/>
      <c r="BO101" s="102">
        <v>0.92283569409248944</v>
      </c>
      <c r="BP101" s="105">
        <v>23.420956196870751</v>
      </c>
      <c r="BQ101" s="104"/>
      <c r="BR101" s="102">
        <v>0.72644662500660551</v>
      </c>
      <c r="BS101" s="105">
        <v>140.78569235585601</v>
      </c>
      <c r="BT101" s="104"/>
      <c r="BU101" s="102">
        <v>0.70534426568831687</v>
      </c>
      <c r="BV101" s="105">
        <v>13.986179920600044</v>
      </c>
      <c r="BW101" s="104"/>
      <c r="BX101" s="102">
        <v>0.51228302188166663</v>
      </c>
      <c r="BY101" s="105">
        <v>193.69245140006626</v>
      </c>
      <c r="BZ101" s="104"/>
      <c r="CA101" s="102">
        <v>0.91596014246641022</v>
      </c>
      <c r="CB101" s="105">
        <v>14.780777605772705</v>
      </c>
      <c r="CC101" s="104"/>
      <c r="CD101" s="102">
        <v>0.65395149856146961</v>
      </c>
      <c r="CE101" s="105">
        <v>55.950435459643309</v>
      </c>
      <c r="CF101" s="104"/>
      <c r="CG101" s="102">
        <v>0.87747952134319784</v>
      </c>
      <c r="CH101" s="105">
        <v>2.9012629904963863</v>
      </c>
      <c r="CI101" s="104"/>
      <c r="CJ101" s="102">
        <v>0.55799990971149549</v>
      </c>
      <c r="CK101" s="105">
        <v>115.74776203316458</v>
      </c>
      <c r="CL101" s="104"/>
      <c r="CM101" s="102">
        <v>0.78029907448253166</v>
      </c>
      <c r="CN101" s="105">
        <v>55.353410505104378</v>
      </c>
      <c r="CO101" s="104"/>
      <c r="CP101" s="102">
        <v>0.79778417432955828</v>
      </c>
      <c r="CQ101" s="105">
        <v>217.57949883050557</v>
      </c>
      <c r="CR101" s="104"/>
      <c r="CS101" s="102">
        <v>0.72421400330425068</v>
      </c>
      <c r="CT101" s="105">
        <v>28.131059289416154</v>
      </c>
      <c r="CU101" s="104"/>
      <c r="CV101" s="102">
        <v>0.5161541288446988</v>
      </c>
      <c r="CW101" s="105">
        <v>98.454132050608365</v>
      </c>
      <c r="CX101" s="104"/>
      <c r="CY101" s="102">
        <v>0.86120785800412303</v>
      </c>
      <c r="CZ101" s="105">
        <v>1493.7844745911539</v>
      </c>
      <c r="DA101" s="102">
        <v>0.7561883753471188</v>
      </c>
      <c r="DC101" s="216">
        <f>BY101+BS101+BM101</f>
        <v>485.3885530622199</v>
      </c>
      <c r="DD101" s="215">
        <f>DC101/CZ101</f>
        <v>0.32493881233775029</v>
      </c>
      <c r="DE101" s="213" t="s">
        <v>707</v>
      </c>
      <c r="DF101" s="213"/>
      <c r="DG101" s="213"/>
      <c r="DI101" s="95">
        <f>$DC101*DI102</f>
        <v>230.38760009667166</v>
      </c>
      <c r="DJ101" s="95">
        <f t="shared" ref="DJ101:DK101" si="18">$DC101*DJ102</f>
        <v>184.31008007733732</v>
      </c>
      <c r="DK101" s="95">
        <f t="shared" si="18"/>
        <v>276.46512011600595</v>
      </c>
      <c r="DN101" s="217">
        <f t="shared" ref="DN101:DP102" si="19">DI101*$DO$65</f>
        <v>345.58140014500748</v>
      </c>
      <c r="DO101" s="217">
        <f t="shared" si="19"/>
        <v>276.46512011600601</v>
      </c>
      <c r="DP101" s="217">
        <f t="shared" si="19"/>
        <v>414.69768017400895</v>
      </c>
      <c r="DS101" s="217">
        <f>DI101*Synthesis!$BA$59</f>
        <v>30.68525369739805</v>
      </c>
      <c r="DT101" s="95">
        <f>DJ101*Synthesis!$BA$59</f>
        <v>24.548202957918438</v>
      </c>
      <c r="DU101" s="217">
        <f>DK101*Synthesis!$BA$59</f>
        <v>36.822304436877651</v>
      </c>
      <c r="DX101" s="217">
        <f>DN101*Synthesis!$BA$59</f>
        <v>46.027880546097073</v>
      </c>
      <c r="DY101" s="90">
        <f>DO101*Synthesis!$BA$59</f>
        <v>36.822304436877666</v>
      </c>
      <c r="DZ101" s="217">
        <f>DP101*Synthesis!$BA$59</f>
        <v>55.233456655316488</v>
      </c>
    </row>
    <row r="102" spans="2:137">
      <c r="C102" s="101" t="s">
        <v>708</v>
      </c>
      <c r="D102" s="100"/>
      <c r="E102" s="99">
        <v>1.6476876877351363</v>
      </c>
      <c r="F102" s="98"/>
      <c r="G102" s="96">
        <v>0.22858549494480826</v>
      </c>
      <c r="H102" s="99">
        <v>0.33074869914736282</v>
      </c>
      <c r="I102" s="98"/>
      <c r="J102" s="96">
        <v>0.11144051976986383</v>
      </c>
      <c r="K102" s="99">
        <v>4.4360211150427427</v>
      </c>
      <c r="L102" s="98"/>
      <c r="M102" s="96">
        <v>0.26153707658865438</v>
      </c>
      <c r="N102" s="99">
        <v>0.16662348463695803</v>
      </c>
      <c r="O102" s="98"/>
      <c r="P102" s="96">
        <v>0.14120407050481787</v>
      </c>
      <c r="Q102" s="99">
        <v>3.1816602268758505</v>
      </c>
      <c r="R102" s="98"/>
      <c r="S102" s="96">
        <v>0.23629332177825116</v>
      </c>
      <c r="T102" s="99">
        <v>12.957941758156489</v>
      </c>
      <c r="U102" s="98"/>
      <c r="V102" s="96">
        <v>0.26011611543723828</v>
      </c>
      <c r="W102" s="99">
        <v>2.0435769168765283</v>
      </c>
      <c r="X102" s="98"/>
      <c r="Y102" s="96">
        <v>0.12893320490263191</v>
      </c>
      <c r="Z102" s="99">
        <v>0.27713012368562984</v>
      </c>
      <c r="AA102" s="98"/>
      <c r="AB102" s="96">
        <v>0.14262183461571096</v>
      </c>
      <c r="AC102" s="99">
        <v>3.5499154991775397</v>
      </c>
      <c r="AD102" s="98"/>
      <c r="AE102" s="96">
        <v>0.13497311541689308</v>
      </c>
      <c r="AF102" s="99">
        <v>83.000298045058997</v>
      </c>
      <c r="AG102" s="98"/>
      <c r="AH102" s="96">
        <v>0.48299123865771493</v>
      </c>
      <c r="AI102" s="99">
        <v>1.6853147212249948</v>
      </c>
      <c r="AJ102" s="98"/>
      <c r="AK102" s="96">
        <v>0.43606788245148598</v>
      </c>
      <c r="AL102" s="99">
        <v>4.1958362525782666</v>
      </c>
      <c r="AM102" s="98"/>
      <c r="AN102" s="96">
        <v>0.35718824272010719</v>
      </c>
      <c r="AO102" s="99">
        <v>2.3113633237186293</v>
      </c>
      <c r="AP102" s="98"/>
      <c r="AQ102" s="96">
        <v>0.2161500132392489</v>
      </c>
      <c r="AR102" s="99">
        <v>25.333820916068841</v>
      </c>
      <c r="AS102" s="98"/>
      <c r="AT102" s="96">
        <v>0.36648828136696915</v>
      </c>
      <c r="AU102" s="99">
        <v>11.034094761072172</v>
      </c>
      <c r="AV102" s="98"/>
      <c r="AW102" s="96">
        <v>0.43289605790454416</v>
      </c>
      <c r="AX102" s="99">
        <v>6.9207943822067683</v>
      </c>
      <c r="AY102" s="98"/>
      <c r="AZ102" s="96">
        <v>0.33655973006274176</v>
      </c>
      <c r="BA102" s="99">
        <v>0.46710535434635947</v>
      </c>
      <c r="BB102" s="98"/>
      <c r="BC102" s="96">
        <v>0.28851900129084834</v>
      </c>
      <c r="BD102" s="99">
        <v>4.6040187905332139</v>
      </c>
      <c r="BE102" s="98"/>
      <c r="BF102" s="96">
        <v>9.9212746322664996E-2</v>
      </c>
      <c r="BG102" s="99">
        <v>10.360077062469884</v>
      </c>
      <c r="BH102" s="98"/>
      <c r="BI102" s="96">
        <v>0.18826729549015644</v>
      </c>
      <c r="BJ102" s="99">
        <v>2.1416070225779964</v>
      </c>
      <c r="BK102" s="98"/>
      <c r="BL102" s="96">
        <v>0.20087911987171372</v>
      </c>
      <c r="BM102" s="99">
        <v>12.618602707809544</v>
      </c>
      <c r="BN102" s="98"/>
      <c r="BO102" s="96">
        <v>7.7164305907510597E-2</v>
      </c>
      <c r="BP102" s="99">
        <v>8.8194801829634741</v>
      </c>
      <c r="BQ102" s="98"/>
      <c r="BR102" s="96">
        <v>0.27355337499339466</v>
      </c>
      <c r="BS102" s="99">
        <v>58.81285718146669</v>
      </c>
      <c r="BT102" s="98"/>
      <c r="BU102" s="96">
        <v>0.29465573431168318</v>
      </c>
      <c r="BV102" s="99">
        <v>13.315486000763912</v>
      </c>
      <c r="BW102" s="98"/>
      <c r="BX102" s="96">
        <v>0.48771697811833337</v>
      </c>
      <c r="BY102" s="99">
        <v>17.771391206130204</v>
      </c>
      <c r="BZ102" s="98"/>
      <c r="CA102" s="96">
        <v>8.4039857533589779E-2</v>
      </c>
      <c r="CB102" s="99">
        <v>7.8214759838080692</v>
      </c>
      <c r="CC102" s="98"/>
      <c r="CD102" s="96">
        <v>0.34604850143853028</v>
      </c>
      <c r="CE102" s="99">
        <v>7.8122326126524806</v>
      </c>
      <c r="CF102" s="98"/>
      <c r="CG102" s="96">
        <v>0.12252047865680223</v>
      </c>
      <c r="CH102" s="99">
        <v>2.2981338911203797</v>
      </c>
      <c r="CI102" s="98"/>
      <c r="CJ102" s="96">
        <v>0.44200009028850462</v>
      </c>
      <c r="CK102" s="99">
        <v>32.589927730115804</v>
      </c>
      <c r="CL102" s="98"/>
      <c r="CM102" s="96">
        <v>0.21970092551746845</v>
      </c>
      <c r="CN102" s="99">
        <v>14.030531024723869</v>
      </c>
      <c r="CO102" s="98"/>
      <c r="CP102" s="96">
        <v>0.20221582567044169</v>
      </c>
      <c r="CQ102" s="99">
        <v>82.855866735186098</v>
      </c>
      <c r="CR102" s="98"/>
      <c r="CS102" s="96">
        <v>0.27578599669574938</v>
      </c>
      <c r="CT102" s="99">
        <v>26.370217979026009</v>
      </c>
      <c r="CU102" s="98"/>
      <c r="CV102" s="96">
        <v>0.48384587115530109</v>
      </c>
      <c r="CW102" s="99">
        <v>15.866854614305479</v>
      </c>
      <c r="CX102" s="98"/>
      <c r="CY102" s="96">
        <v>0.13879214199587697</v>
      </c>
      <c r="CZ102" s="99">
        <v>481.62869399326235</v>
      </c>
      <c r="DA102" s="96">
        <v>0.24381162465288114</v>
      </c>
      <c r="DC102" s="218"/>
      <c r="DI102" s="222">
        <f t="shared" ref="DI102:DK102" si="20">DI88</f>
        <v>0.47464572174848807</v>
      </c>
      <c r="DJ102" s="222">
        <f t="shared" si="20"/>
        <v>0.37971657739879044</v>
      </c>
      <c r="DK102" s="222">
        <f t="shared" si="20"/>
        <v>0.56957486609818564</v>
      </c>
      <c r="DL102" s="213"/>
      <c r="DM102" s="213"/>
      <c r="DN102" s="222">
        <f t="shared" si="19"/>
        <v>0.7119685826227321</v>
      </c>
      <c r="DO102" s="222">
        <f t="shared" si="19"/>
        <v>0.56957486609818564</v>
      </c>
      <c r="DP102" s="222">
        <f t="shared" si="19"/>
        <v>0.85436229914727846</v>
      </c>
      <c r="DQ102" s="213"/>
      <c r="DR102" s="213"/>
      <c r="DS102" s="222">
        <f>DI102*Synthesis!$BA$59</f>
        <v>6.3217917900640394E-2</v>
      </c>
      <c r="DT102" s="222">
        <f>DJ102*Synthesis!$BA$59</f>
        <v>5.0574334320512317E-2</v>
      </c>
      <c r="DU102" s="222">
        <f>DK102*Synthesis!$BA$59</f>
        <v>7.5861501480768465E-2</v>
      </c>
      <c r="DV102" s="213"/>
      <c r="DW102" s="213"/>
      <c r="DX102" s="222">
        <f>DN102*Synthesis!$BA$59</f>
        <v>9.4826876850960584E-2</v>
      </c>
      <c r="DY102" s="222">
        <f>DO102*Synthesis!$BA$59</f>
        <v>7.5861501480768465E-2</v>
      </c>
      <c r="DZ102" s="222">
        <f>DP102*Synthesis!$BA$59</f>
        <v>0.1137922522211527</v>
      </c>
      <c r="EA102" s="213" t="s">
        <v>720</v>
      </c>
      <c r="EB102" s="213"/>
      <c r="EC102" s="213"/>
    </row>
    <row r="103" spans="2:137">
      <c r="C103" s="94" t="s">
        <v>709</v>
      </c>
      <c r="D103" s="92"/>
      <c r="E103" s="91">
        <v>3.0621391630077793E-3</v>
      </c>
      <c r="F103" s="95"/>
      <c r="G103" s="88">
        <v>4.248138778825007E-4</v>
      </c>
      <c r="H103" s="91">
        <v>1.6172792631624724E-3</v>
      </c>
      <c r="I103" s="95"/>
      <c r="J103" s="88">
        <v>5.4491655496896716E-4</v>
      </c>
      <c r="K103" s="91">
        <v>0.86506038371353733</v>
      </c>
      <c r="L103" s="95"/>
      <c r="M103" s="88">
        <v>5.1001868106959669E-2</v>
      </c>
      <c r="N103" s="91">
        <v>6.1496737431420909E-2</v>
      </c>
      <c r="O103" s="95"/>
      <c r="P103" s="88">
        <v>5.2115040487855466E-2</v>
      </c>
      <c r="Q103" s="91">
        <v>1.0421186090707411</v>
      </c>
      <c r="R103" s="95"/>
      <c r="S103" s="88">
        <v>7.7395337737257611E-2</v>
      </c>
      <c r="T103" s="91">
        <v>1.7341219881992629</v>
      </c>
      <c r="U103" s="95"/>
      <c r="V103" s="88">
        <v>3.4810549675511608E-2</v>
      </c>
      <c r="W103" s="91">
        <v>0.63469549196959363</v>
      </c>
      <c r="X103" s="95"/>
      <c r="Y103" s="88">
        <v>4.0044161411829406E-2</v>
      </c>
      <c r="Z103" s="91">
        <v>0</v>
      </c>
      <c r="AA103" s="95"/>
      <c r="AB103" s="88">
        <v>0</v>
      </c>
      <c r="AC103" s="91">
        <v>-0.49374898508737197</v>
      </c>
      <c r="AD103" s="95"/>
      <c r="AE103" s="88">
        <v>-1.8773077490608379E-2</v>
      </c>
      <c r="AF103" s="91">
        <v>15.715208799586424</v>
      </c>
      <c r="AG103" s="95"/>
      <c r="AH103" s="88">
        <v>9.1449167565112371E-2</v>
      </c>
      <c r="AI103" s="91">
        <v>0.55842093578638285</v>
      </c>
      <c r="AJ103" s="95"/>
      <c r="AK103" s="88">
        <v>0.14448899776295013</v>
      </c>
      <c r="AL103" s="91">
        <v>0.68215037626798791</v>
      </c>
      <c r="AM103" s="95"/>
      <c r="AN103" s="88">
        <v>5.8070925437164092E-2</v>
      </c>
      <c r="AO103" s="91">
        <v>0.47040560441637136</v>
      </c>
      <c r="AP103" s="95"/>
      <c r="AQ103" s="88">
        <v>4.3990564607052321E-2</v>
      </c>
      <c r="AR103" s="91">
        <v>0</v>
      </c>
      <c r="AS103" s="95"/>
      <c r="AT103" s="88">
        <v>0</v>
      </c>
      <c r="AU103" s="91">
        <v>0</v>
      </c>
      <c r="AV103" s="95"/>
      <c r="AW103" s="88">
        <v>0</v>
      </c>
      <c r="AX103" s="91">
        <v>0</v>
      </c>
      <c r="AY103" s="95"/>
      <c r="AZ103" s="88">
        <v>0</v>
      </c>
      <c r="BA103" s="91">
        <v>0.17193647606060106</v>
      </c>
      <c r="BB103" s="95"/>
      <c r="BC103" s="88">
        <v>0.10620075299262965</v>
      </c>
      <c r="BD103" s="91">
        <v>0</v>
      </c>
      <c r="BE103" s="95"/>
      <c r="BF103" s="88">
        <v>0</v>
      </c>
      <c r="BG103" s="91">
        <v>3.6551321924978768</v>
      </c>
      <c r="BH103" s="95"/>
      <c r="BI103" s="88">
        <v>6.6422464658436181E-2</v>
      </c>
      <c r="BJ103" s="91">
        <v>1.1527107747694108</v>
      </c>
      <c r="BK103" s="95"/>
      <c r="BL103" s="88">
        <v>0.1081223228450108</v>
      </c>
      <c r="BM103" s="91">
        <v>0.53677413549263875</v>
      </c>
      <c r="BN103" s="95"/>
      <c r="BO103" s="88">
        <v>3.2824397877872138E-3</v>
      </c>
      <c r="BP103" s="91">
        <v>0</v>
      </c>
      <c r="BQ103" s="95"/>
      <c r="BR103" s="88">
        <v>0</v>
      </c>
      <c r="BS103" s="91">
        <v>0.84439761808664104</v>
      </c>
      <c r="BT103" s="95"/>
      <c r="BU103" s="88">
        <v>4.2304797306593062E-3</v>
      </c>
      <c r="BV103" s="91">
        <v>0</v>
      </c>
      <c r="BW103" s="95"/>
      <c r="BX103" s="88">
        <v>0</v>
      </c>
      <c r="BY103" s="91">
        <v>0.58039436119857213</v>
      </c>
      <c r="BZ103" s="95"/>
      <c r="CA103" s="88">
        <v>2.7446505939051967E-3</v>
      </c>
      <c r="CB103" s="91">
        <v>0</v>
      </c>
      <c r="CC103" s="95"/>
      <c r="CD103" s="88">
        <v>0</v>
      </c>
      <c r="CE103" s="91">
        <v>0.485780053074228</v>
      </c>
      <c r="CF103" s="95"/>
      <c r="CG103" s="88">
        <v>7.6185653417676592E-3</v>
      </c>
      <c r="CH103" s="91">
        <v>0</v>
      </c>
      <c r="CI103" s="95"/>
      <c r="CJ103" s="88">
        <v>0</v>
      </c>
      <c r="CK103" s="91">
        <v>0</v>
      </c>
      <c r="CL103" s="95"/>
      <c r="CM103" s="88">
        <v>0</v>
      </c>
      <c r="CN103" s="91">
        <v>0</v>
      </c>
      <c r="CO103" s="95"/>
      <c r="CP103" s="88">
        <v>0</v>
      </c>
      <c r="CQ103" s="91">
        <v>0</v>
      </c>
      <c r="CR103" s="95"/>
      <c r="CS103" s="88">
        <v>0</v>
      </c>
      <c r="CT103" s="91">
        <v>17.056591619981344</v>
      </c>
      <c r="CU103" s="95"/>
      <c r="CV103" s="88">
        <v>0.31295764934040565</v>
      </c>
      <c r="CW103" s="91">
        <v>5.2096936557785707</v>
      </c>
      <c r="CX103" s="95"/>
      <c r="CY103" s="88">
        <v>4.5570754834794239E-2</v>
      </c>
      <c r="CZ103" s="91">
        <v>50.9680202467204</v>
      </c>
      <c r="DA103" s="88">
        <v>2.5801194938496919E-2</v>
      </c>
      <c r="DC103" s="232">
        <f>DC101/DC87</f>
        <v>0.92155040038668667</v>
      </c>
      <c r="DD103" s="233"/>
      <c r="DE103" s="233"/>
    </row>
    <row r="104" spans="2:137">
      <c r="C104" s="94" t="s">
        <v>710</v>
      </c>
      <c r="D104" s="92"/>
      <c r="E104" s="91">
        <v>-3.3052587477611734E-3</v>
      </c>
      <c r="F104" s="90"/>
      <c r="G104" s="88">
        <v>-4.5854212081670672E-4</v>
      </c>
      <c r="H104" s="91">
        <v>0</v>
      </c>
      <c r="I104" s="90"/>
      <c r="J104" s="88">
        <v>0</v>
      </c>
      <c r="K104" s="91">
        <v>1.2230054918581609E-2</v>
      </c>
      <c r="L104" s="90"/>
      <c r="M104" s="88">
        <v>7.2105446006059135E-4</v>
      </c>
      <c r="N104" s="91">
        <v>0</v>
      </c>
      <c r="O104" s="90"/>
      <c r="P104" s="88">
        <v>0</v>
      </c>
      <c r="Q104" s="91">
        <v>2.5205866656076267E-2</v>
      </c>
      <c r="R104" s="90"/>
      <c r="S104" s="88">
        <v>1.871971717832435E-3</v>
      </c>
      <c r="T104" s="91">
        <v>7.6450148867000259E-2</v>
      </c>
      <c r="U104" s="90"/>
      <c r="V104" s="88">
        <v>1.5346508048136062E-3</v>
      </c>
      <c r="W104" s="91">
        <v>0</v>
      </c>
      <c r="X104" s="90"/>
      <c r="Y104" s="88">
        <v>0</v>
      </c>
      <c r="Z104" s="91">
        <v>0</v>
      </c>
      <c r="AA104" s="90"/>
      <c r="AB104" s="88">
        <v>0</v>
      </c>
      <c r="AC104" s="91">
        <v>-8.4477283328136088E-2</v>
      </c>
      <c r="AD104" s="90"/>
      <c r="AE104" s="88">
        <v>-3.2119531057558399E-3</v>
      </c>
      <c r="AF104" s="91">
        <v>5.5185156870039016</v>
      </c>
      <c r="AG104" s="90"/>
      <c r="AH104" s="88">
        <v>3.2113074169577829E-2</v>
      </c>
      <c r="AI104" s="91">
        <v>1.5410373739585401E-2</v>
      </c>
      <c r="AJ104" s="90"/>
      <c r="AK104" s="88">
        <v>3.9873674393127532E-3</v>
      </c>
      <c r="AL104" s="91">
        <v>-0.11251988274338975</v>
      </c>
      <c r="AM104" s="90"/>
      <c r="AN104" s="88">
        <v>-9.5787291897979545E-3</v>
      </c>
      <c r="AO104" s="91">
        <v>1.3674762675358278E-2</v>
      </c>
      <c r="AP104" s="90"/>
      <c r="AQ104" s="88">
        <v>1.2788124233825988E-3</v>
      </c>
      <c r="AR104" s="91">
        <v>0</v>
      </c>
      <c r="AS104" s="90"/>
      <c r="AT104" s="88">
        <v>0</v>
      </c>
      <c r="AU104" s="91">
        <v>0</v>
      </c>
      <c r="AV104" s="90"/>
      <c r="AW104" s="88">
        <v>0</v>
      </c>
      <c r="AX104" s="91">
        <v>0</v>
      </c>
      <c r="AY104" s="90"/>
      <c r="AZ104" s="88">
        <v>0</v>
      </c>
      <c r="BA104" s="91">
        <v>0</v>
      </c>
      <c r="BB104" s="90"/>
      <c r="BC104" s="88">
        <v>0</v>
      </c>
      <c r="BD104" s="91">
        <v>-6.1197729626892239E-2</v>
      </c>
      <c r="BE104" s="90"/>
      <c r="BF104" s="88">
        <v>-1.3187597838393529E-3</v>
      </c>
      <c r="BG104" s="91">
        <v>0.39148567689736069</v>
      </c>
      <c r="BH104" s="90"/>
      <c r="BI104" s="88">
        <v>7.1142279317204229E-3</v>
      </c>
      <c r="BJ104" s="91">
        <v>4.9656574877350756E-2</v>
      </c>
      <c r="BK104" s="90"/>
      <c r="BL104" s="88">
        <v>4.6577028147762279E-3</v>
      </c>
      <c r="BM104" s="91">
        <v>0</v>
      </c>
      <c r="BN104" s="90"/>
      <c r="BO104" s="88">
        <v>0</v>
      </c>
      <c r="BP104" s="91">
        <v>0</v>
      </c>
      <c r="BQ104" s="90"/>
      <c r="BR104" s="88">
        <v>0</v>
      </c>
      <c r="BS104" s="91">
        <v>0</v>
      </c>
      <c r="BT104" s="90"/>
      <c r="BU104" s="88">
        <v>0</v>
      </c>
      <c r="BV104" s="91">
        <v>0</v>
      </c>
      <c r="BW104" s="90"/>
      <c r="BX104" s="88">
        <v>0</v>
      </c>
      <c r="BY104" s="91">
        <v>0</v>
      </c>
      <c r="BZ104" s="90"/>
      <c r="CA104" s="88">
        <v>0</v>
      </c>
      <c r="CB104" s="91">
        <v>0</v>
      </c>
      <c r="CC104" s="90"/>
      <c r="CD104" s="88">
        <v>0</v>
      </c>
      <c r="CE104" s="91">
        <v>0</v>
      </c>
      <c r="CF104" s="90"/>
      <c r="CG104" s="88">
        <v>0</v>
      </c>
      <c r="CH104" s="91">
        <v>6.3847379667017201E-2</v>
      </c>
      <c r="CI104" s="90"/>
      <c r="CJ104" s="88">
        <v>1.2279766503834133E-2</v>
      </c>
      <c r="CK104" s="91">
        <v>1.4240036606969884</v>
      </c>
      <c r="CL104" s="90"/>
      <c r="CM104" s="88">
        <v>9.5997427421812762E-3</v>
      </c>
      <c r="CN104" s="91">
        <v>0.61763048270635357</v>
      </c>
      <c r="CO104" s="90"/>
      <c r="CP104" s="88">
        <v>8.9016344284914024E-3</v>
      </c>
      <c r="CQ104" s="91">
        <v>4.2715316048507281</v>
      </c>
      <c r="CR104" s="90"/>
      <c r="CS104" s="88">
        <v>1.4217805539663529E-2</v>
      </c>
      <c r="CT104" s="91">
        <v>0.2039306947705796</v>
      </c>
      <c r="CU104" s="90"/>
      <c r="CV104" s="88">
        <v>3.7417599181416147E-3</v>
      </c>
      <c r="CW104" s="91">
        <v>2.8213268670084473</v>
      </c>
      <c r="CX104" s="90"/>
      <c r="CY104" s="88">
        <v>2.4678993326728679E-2</v>
      </c>
      <c r="CZ104" s="91">
        <v>15.243399680889148</v>
      </c>
      <c r="DA104" s="88">
        <v>7.7165627542174322E-3</v>
      </c>
      <c r="DC104" s="232">
        <f>CZ101/CZ87</f>
        <v>0.58503904442288468</v>
      </c>
      <c r="DD104" s="234">
        <f>DC103/DC104</f>
        <v>1.5751946971261648</v>
      </c>
      <c r="DE104" s="233" t="s">
        <v>733</v>
      </c>
      <c r="DI104" s="223">
        <f>DI101/$CZ101</f>
        <v>0.15423081710614803</v>
      </c>
      <c r="DJ104" s="223">
        <f t="shared" ref="DJ104:DK104" si="21">DJ101/$CZ101</f>
        <v>0.12338465368491841</v>
      </c>
      <c r="DK104" s="223">
        <f t="shared" si="21"/>
        <v>0.18507698052737759</v>
      </c>
      <c r="DL104" s="224"/>
      <c r="DM104" s="224"/>
      <c r="DN104" s="223">
        <f t="shared" ref="DN104:DP104" si="22">DN101/$CZ101</f>
        <v>0.23134622565922203</v>
      </c>
      <c r="DO104" s="223">
        <f t="shared" si="22"/>
        <v>0.18507698052737762</v>
      </c>
      <c r="DP104" s="223">
        <f t="shared" si="22"/>
        <v>0.27761547079106641</v>
      </c>
      <c r="DQ104" s="224"/>
      <c r="DR104" s="224"/>
      <c r="DS104" s="225">
        <f t="shared" ref="DS104:DU104" si="23">DS101/$CZ101</f>
        <v>2.0541955161099495E-2</v>
      </c>
      <c r="DT104" s="225">
        <f t="shared" si="23"/>
        <v>1.6433564128879596E-2</v>
      </c>
      <c r="DU104" s="225">
        <f t="shared" si="23"/>
        <v>2.4650346193319388E-2</v>
      </c>
      <c r="DV104" s="226"/>
      <c r="DW104" s="226"/>
      <c r="DX104" s="225">
        <f t="shared" ref="DX104:DZ104" si="24">DX101/$CZ101</f>
        <v>3.081293274164924E-2</v>
      </c>
      <c r="DY104" s="225">
        <f t="shared" si="24"/>
        <v>2.4650346193319399E-2</v>
      </c>
      <c r="DZ104" s="225">
        <f t="shared" si="24"/>
        <v>3.6975519289979088E-2</v>
      </c>
      <c r="EA104" s="224" t="s">
        <v>707</v>
      </c>
      <c r="EB104" s="224"/>
      <c r="EC104" s="224"/>
    </row>
    <row r="105" spans="2:137">
      <c r="C105" s="94" t="s">
        <v>711</v>
      </c>
      <c r="D105" s="92"/>
      <c r="E105" s="91">
        <v>0</v>
      </c>
      <c r="F105" s="90"/>
      <c r="G105" s="88">
        <v>0</v>
      </c>
      <c r="H105" s="91">
        <v>0.13646540284819197</v>
      </c>
      <c r="I105" s="90"/>
      <c r="J105" s="88">
        <v>4.597984954501861E-2</v>
      </c>
      <c r="K105" s="91">
        <v>0</v>
      </c>
      <c r="L105" s="90"/>
      <c r="M105" s="88">
        <v>0</v>
      </c>
      <c r="N105" s="91">
        <v>3.3885379322629694E-2</v>
      </c>
      <c r="O105" s="90"/>
      <c r="P105" s="88">
        <v>2.871596102662359E-2</v>
      </c>
      <c r="Q105" s="91">
        <v>0</v>
      </c>
      <c r="R105" s="90"/>
      <c r="S105" s="88">
        <v>0</v>
      </c>
      <c r="T105" s="91">
        <v>0</v>
      </c>
      <c r="U105" s="90"/>
      <c r="V105" s="88">
        <v>0</v>
      </c>
      <c r="W105" s="91">
        <v>0.32961737051556805</v>
      </c>
      <c r="X105" s="90"/>
      <c r="Y105" s="88">
        <v>2.0796194956589551E-2</v>
      </c>
      <c r="Z105" s="91">
        <v>2.664523536793334E-3</v>
      </c>
      <c r="AA105" s="90"/>
      <c r="AB105" s="88">
        <v>1.3712664294311555E-3</v>
      </c>
      <c r="AC105" s="91">
        <v>6.467549136261197E-2</v>
      </c>
      <c r="AD105" s="90"/>
      <c r="AE105" s="88">
        <v>2.4590592543266387E-3</v>
      </c>
      <c r="AF105" s="91">
        <v>0</v>
      </c>
      <c r="AG105" s="90"/>
      <c r="AH105" s="88">
        <v>0</v>
      </c>
      <c r="AI105" s="91">
        <v>0</v>
      </c>
      <c r="AJ105" s="90"/>
      <c r="AK105" s="88">
        <v>0</v>
      </c>
      <c r="AL105" s="91">
        <v>0</v>
      </c>
      <c r="AM105" s="90"/>
      <c r="AN105" s="88">
        <v>0</v>
      </c>
      <c r="AO105" s="91">
        <v>0.23214036669906365</v>
      </c>
      <c r="AP105" s="90"/>
      <c r="AQ105" s="88">
        <v>2.1708894841612078E-2</v>
      </c>
      <c r="AR105" s="91">
        <v>4.5583545894031268</v>
      </c>
      <c r="AS105" s="90"/>
      <c r="AT105" s="88">
        <v>6.5942817898107256E-2</v>
      </c>
      <c r="AU105" s="91">
        <v>5.2390452597263808</v>
      </c>
      <c r="AV105" s="90"/>
      <c r="AW105" s="88">
        <v>0.20554128718563439</v>
      </c>
      <c r="AX105" s="91">
        <v>1.4235359261707599</v>
      </c>
      <c r="AY105" s="90"/>
      <c r="AZ105" s="88">
        <v>6.9226860471164345E-2</v>
      </c>
      <c r="BA105" s="91">
        <v>0</v>
      </c>
      <c r="BB105" s="90"/>
      <c r="BC105" s="88">
        <v>0</v>
      </c>
      <c r="BD105" s="91">
        <v>3.402943391514146E-2</v>
      </c>
      <c r="BE105" s="90"/>
      <c r="BF105" s="88">
        <v>7.333057809122915E-4</v>
      </c>
      <c r="BG105" s="91">
        <v>-0.85906392862530456</v>
      </c>
      <c r="BH105" s="90"/>
      <c r="BI105" s="88">
        <v>-1.5611239329611408E-2</v>
      </c>
      <c r="BJ105" s="91">
        <v>0.42367287968870404</v>
      </c>
      <c r="BK105" s="90"/>
      <c r="BL105" s="88">
        <v>3.973980020056727E-2</v>
      </c>
      <c r="BM105" s="91">
        <v>0</v>
      </c>
      <c r="BN105" s="90"/>
      <c r="BO105" s="88">
        <v>0</v>
      </c>
      <c r="BP105" s="91">
        <v>4.7469950269368688</v>
      </c>
      <c r="BQ105" s="90"/>
      <c r="BR105" s="88">
        <v>0.14723730693378653</v>
      </c>
      <c r="BS105" s="91">
        <v>40.44789893486859</v>
      </c>
      <c r="BT105" s="90"/>
      <c r="BU105" s="88">
        <v>0.20264625684218854</v>
      </c>
      <c r="BV105" s="91">
        <v>10.910119184201577</v>
      </c>
      <c r="BW105" s="90"/>
      <c r="BX105" s="88">
        <v>0.39961367982545887</v>
      </c>
      <c r="BY105" s="91">
        <v>6.2904716645383214</v>
      </c>
      <c r="BZ105" s="90"/>
      <c r="CA105" s="88">
        <v>2.9747268313159811E-2</v>
      </c>
      <c r="CB105" s="91">
        <v>5.2733832339322433</v>
      </c>
      <c r="CC105" s="90"/>
      <c r="CD105" s="88">
        <v>0.23331227627510454</v>
      </c>
      <c r="CE105" s="91">
        <v>1.9377894207865094</v>
      </c>
      <c r="CF105" s="90"/>
      <c r="CG105" s="88">
        <v>3.0390657721370642E-2</v>
      </c>
      <c r="CH105" s="91">
        <v>1.6606909791749829</v>
      </c>
      <c r="CI105" s="90"/>
      <c r="CJ105" s="88">
        <v>0.31940069530883491</v>
      </c>
      <c r="CK105" s="91">
        <v>8.9368294835139288</v>
      </c>
      <c r="CL105" s="90"/>
      <c r="CM105" s="88">
        <v>6.0246519261392455E-2</v>
      </c>
      <c r="CN105" s="91">
        <v>4.6547595001045607</v>
      </c>
      <c r="CO105" s="90"/>
      <c r="CP105" s="88">
        <v>6.7086985799206481E-2</v>
      </c>
      <c r="CQ105" s="91">
        <v>41.081087573340589</v>
      </c>
      <c r="CR105" s="90"/>
      <c r="CS105" s="88">
        <v>0.13673852109916804</v>
      </c>
      <c r="CT105" s="91">
        <v>3.7705815071609026</v>
      </c>
      <c r="CU105" s="90"/>
      <c r="CV105" s="88">
        <v>6.918336039335686E-2</v>
      </c>
      <c r="CW105" s="91">
        <v>1.6487754696651442</v>
      </c>
      <c r="CX105" s="90"/>
      <c r="CY105" s="88">
        <v>1.4422334146729058E-2</v>
      </c>
      <c r="CZ105" s="91">
        <v>142.97840467278789</v>
      </c>
      <c r="DA105" s="88">
        <v>7.2378987315978263E-2</v>
      </c>
      <c r="DN105" s="80" t="s">
        <v>725</v>
      </c>
      <c r="DX105" s="257" t="s">
        <v>762</v>
      </c>
    </row>
    <row r="106" spans="2:137" ht="18.5">
      <c r="C106" s="94" t="s">
        <v>712</v>
      </c>
      <c r="D106" s="92"/>
      <c r="E106" s="91">
        <v>0.35937786051170334</v>
      </c>
      <c r="F106" s="90"/>
      <c r="G106" s="88">
        <v>4.9856879267085506E-2</v>
      </c>
      <c r="H106" s="91">
        <v>2.9813707136008588E-2</v>
      </c>
      <c r="I106" s="90"/>
      <c r="J106" s="88">
        <v>1.0045254986847274E-2</v>
      </c>
      <c r="K106" s="91">
        <v>0.6533073934825353</v>
      </c>
      <c r="L106" s="90"/>
      <c r="M106" s="88">
        <v>3.8517423919775376E-2</v>
      </c>
      <c r="N106" s="91">
        <v>1.0327812241801597E-2</v>
      </c>
      <c r="O106" s="90"/>
      <c r="P106" s="88">
        <v>8.7522424052606101E-3</v>
      </c>
      <c r="Q106" s="91">
        <v>0.43016644157130673</v>
      </c>
      <c r="R106" s="90"/>
      <c r="S106" s="88">
        <v>3.194730114102165E-2</v>
      </c>
      <c r="T106" s="91">
        <v>1.5295516559193687</v>
      </c>
      <c r="U106" s="90"/>
      <c r="V106" s="88">
        <v>3.0704030202011397E-2</v>
      </c>
      <c r="W106" s="91">
        <v>0.15359920412757908</v>
      </c>
      <c r="X106" s="90"/>
      <c r="Y106" s="88">
        <v>9.6908697172658886E-3</v>
      </c>
      <c r="Z106" s="91">
        <v>6.0356140432850543E-2</v>
      </c>
      <c r="AA106" s="90"/>
      <c r="AB106" s="88">
        <v>3.106159433112177E-2</v>
      </c>
      <c r="AC106" s="91">
        <v>0.80641193048117399</v>
      </c>
      <c r="AD106" s="90"/>
      <c r="AE106" s="88">
        <v>3.0660991956459951E-2</v>
      </c>
      <c r="AF106" s="91">
        <v>8.6899523735414483</v>
      </c>
      <c r="AG106" s="90"/>
      <c r="AH106" s="88">
        <v>5.0568142038415143E-2</v>
      </c>
      <c r="AI106" s="91">
        <v>0.16861205862899611</v>
      </c>
      <c r="AJ106" s="90"/>
      <c r="AK106" s="88">
        <v>4.3627639654561678E-2</v>
      </c>
      <c r="AL106" s="91">
        <v>0.57270042371349539</v>
      </c>
      <c r="AM106" s="90"/>
      <c r="AN106" s="88">
        <v>4.8753536991722357E-2</v>
      </c>
      <c r="AO106" s="91">
        <v>1.2365140622355351</v>
      </c>
      <c r="AP106" s="90"/>
      <c r="AQ106" s="88">
        <v>0.11563414898040685</v>
      </c>
      <c r="AR106" s="91">
        <v>4.7657598357019904</v>
      </c>
      <c r="AS106" s="90"/>
      <c r="AT106" s="88">
        <v>6.8943217739662555E-2</v>
      </c>
      <c r="AU106" s="91">
        <v>1.8367001037573409</v>
      </c>
      <c r="AV106" s="90"/>
      <c r="AW106" s="88">
        <v>7.2058492489524451E-2</v>
      </c>
      <c r="AX106" s="91">
        <v>1.7751766103268367</v>
      </c>
      <c r="AY106" s="90"/>
      <c r="AZ106" s="88">
        <v>8.6327223117816265E-2</v>
      </c>
      <c r="BA106" s="91">
        <v>0.13994560394156086</v>
      </c>
      <c r="BB106" s="90"/>
      <c r="BC106" s="88">
        <v>8.6440811496937262E-2</v>
      </c>
      <c r="BD106" s="91">
        <v>1.0496817912863399</v>
      </c>
      <c r="BE106" s="90"/>
      <c r="BF106" s="88">
        <v>2.2619762867290786E-2</v>
      </c>
      <c r="BG106" s="91">
        <v>1.449077300072791</v>
      </c>
      <c r="BH106" s="90"/>
      <c r="BI106" s="88">
        <v>2.633318870080319E-2</v>
      </c>
      <c r="BJ106" s="91">
        <v>0.23627800752924943</v>
      </c>
      <c r="BK106" s="90"/>
      <c r="BL106" s="88">
        <v>2.216247784823893E-2</v>
      </c>
      <c r="BM106" s="91">
        <v>2.3790917012456889</v>
      </c>
      <c r="BN106" s="90"/>
      <c r="BO106" s="88">
        <v>1.4548438053551325E-2</v>
      </c>
      <c r="BP106" s="91">
        <v>1.3288397147380748</v>
      </c>
      <c r="BQ106" s="90"/>
      <c r="BR106" s="88">
        <v>4.1216554859326862E-2</v>
      </c>
      <c r="BS106" s="91">
        <v>2.9344317670357745</v>
      </c>
      <c r="BT106" s="90"/>
      <c r="BU106" s="88">
        <v>1.4701668793876022E-2</v>
      </c>
      <c r="BV106" s="91">
        <v>0.7913415435696014</v>
      </c>
      <c r="BW106" s="90"/>
      <c r="BX106" s="88">
        <v>2.8985100976946794E-2</v>
      </c>
      <c r="BY106" s="91">
        <v>2.2560721071233703</v>
      </c>
      <c r="BZ106" s="90"/>
      <c r="CA106" s="88">
        <v>1.066883150953042E-2</v>
      </c>
      <c r="CB106" s="91">
        <v>0.83722249178768238</v>
      </c>
      <c r="CC106" s="90"/>
      <c r="CD106" s="88">
        <v>3.7041549351239322E-2</v>
      </c>
      <c r="CE106" s="91">
        <v>1.0968676497792766</v>
      </c>
      <c r="CF106" s="90"/>
      <c r="CG106" s="88">
        <v>1.7202348693056872E-2</v>
      </c>
      <c r="CH106" s="91">
        <v>0.14289501540070659</v>
      </c>
      <c r="CI106" s="90"/>
      <c r="CJ106" s="88">
        <v>2.7482998250418812E-2</v>
      </c>
      <c r="CK106" s="91">
        <v>3.931792241205843</v>
      </c>
      <c r="CL106" s="90"/>
      <c r="CM106" s="88">
        <v>2.6505686096906723E-2</v>
      </c>
      <c r="CN106" s="91">
        <v>2.2259490551547692</v>
      </c>
      <c r="CO106" s="90"/>
      <c r="CP106" s="88">
        <v>3.2081617245653747E-2</v>
      </c>
      <c r="CQ106" s="91">
        <v>12.325595584181992</v>
      </c>
      <c r="CR106" s="90"/>
      <c r="CS106" s="88">
        <v>4.1025781239082987E-2</v>
      </c>
      <c r="CT106" s="91">
        <v>1.4590112536624715</v>
      </c>
      <c r="CU106" s="90"/>
      <c r="CV106" s="88">
        <v>2.6770221300983742E-2</v>
      </c>
      <c r="CW106" s="91">
        <v>1.7890533512996294</v>
      </c>
      <c r="CX106" s="90"/>
      <c r="CY106" s="88">
        <v>1.564938690166769E-2</v>
      </c>
      <c r="CZ106" s="91">
        <v>59.451473792824785</v>
      </c>
      <c r="DA106" s="88">
        <v>3.0095716044774467E-2</v>
      </c>
      <c r="DC106" s="260" t="s">
        <v>735</v>
      </c>
      <c r="DD106" s="260"/>
      <c r="DE106" s="260"/>
      <c r="DF106" s="260"/>
      <c r="DG106" s="260"/>
      <c r="DI106" s="227"/>
      <c r="DJ106" s="227"/>
      <c r="DK106" s="227"/>
      <c r="DL106" s="227"/>
      <c r="DM106" s="227"/>
      <c r="DN106" s="228">
        <f>DN104-DI104</f>
        <v>7.7115408553074E-2</v>
      </c>
      <c r="DO106" s="228">
        <f t="shared" ref="DO106" si="25">DO104-DJ104</f>
        <v>6.1692326842459205E-2</v>
      </c>
      <c r="DP106" s="228">
        <f t="shared" ref="DP106" si="26">DP104-DK104</f>
        <v>9.2538490263688822E-2</v>
      </c>
      <c r="DQ106" s="229"/>
      <c r="DR106" s="229"/>
      <c r="DS106" s="229"/>
      <c r="DT106" s="229"/>
      <c r="DU106" s="229"/>
      <c r="DV106" s="229"/>
      <c r="DW106" s="229"/>
      <c r="DX106" s="228">
        <f>DX104-DS104</f>
        <v>1.0270977580549744E-2</v>
      </c>
      <c r="DY106" s="228">
        <f t="shared" ref="DY106:DZ106" si="27">DY104-DT104</f>
        <v>8.2167820644398031E-3</v>
      </c>
      <c r="DZ106" s="228">
        <f t="shared" si="27"/>
        <v>1.2325173096659699E-2</v>
      </c>
      <c r="EA106" s="227" t="s">
        <v>736</v>
      </c>
      <c r="EB106" s="227"/>
      <c r="EC106" s="227"/>
      <c r="ED106" s="227"/>
      <c r="EE106" s="227"/>
      <c r="EF106" s="227"/>
      <c r="EG106" s="227"/>
    </row>
    <row r="107" spans="2:137">
      <c r="C107" s="93" t="s">
        <v>713</v>
      </c>
      <c r="D107" s="92"/>
      <c r="E107" s="91">
        <v>-3.7969478551646146E-3</v>
      </c>
      <c r="F107" s="90"/>
      <c r="G107" s="88">
        <v>-5.2675468246379819E-4</v>
      </c>
      <c r="H107" s="91">
        <v>1.2059177826552187E-2</v>
      </c>
      <c r="I107" s="90"/>
      <c r="J107" s="88">
        <v>4.0631483916719361E-3</v>
      </c>
      <c r="K107" s="91">
        <v>0.1664260131380047</v>
      </c>
      <c r="L107" s="90"/>
      <c r="M107" s="88">
        <v>9.8120752394117803E-3</v>
      </c>
      <c r="N107" s="91">
        <v>4.5745151980832264E-3</v>
      </c>
      <c r="O107" s="90"/>
      <c r="P107" s="88">
        <v>3.876645407836055E-3</v>
      </c>
      <c r="Q107" s="91">
        <v>0.51592415151957194</v>
      </c>
      <c r="R107" s="90"/>
      <c r="S107" s="88">
        <v>3.8316294907420473E-2</v>
      </c>
      <c r="T107" s="91">
        <v>1.144008413455317</v>
      </c>
      <c r="U107" s="90"/>
      <c r="V107" s="88">
        <v>2.2964682978930961E-2</v>
      </c>
      <c r="W107" s="91">
        <v>7.4317202487443126E-2</v>
      </c>
      <c r="X107" s="90"/>
      <c r="Y107" s="88">
        <v>4.6888154866953939E-3</v>
      </c>
      <c r="Z107" s="91">
        <v>3.5578733101502016E-3</v>
      </c>
      <c r="AA107" s="90"/>
      <c r="AB107" s="88">
        <v>1.8310186279118172E-3</v>
      </c>
      <c r="AC107" s="91">
        <v>6.044610022189173E-2</v>
      </c>
      <c r="AD107" s="90"/>
      <c r="AE107" s="88">
        <v>2.2982514551799049E-3</v>
      </c>
      <c r="AF107" s="91">
        <v>8.1277953457465042</v>
      </c>
      <c r="AG107" s="90"/>
      <c r="AH107" s="88">
        <v>4.7296865602426692E-2</v>
      </c>
      <c r="AI107" s="91">
        <v>8.9401531752588581E-2</v>
      </c>
      <c r="AJ107" s="90"/>
      <c r="AK107" s="88">
        <v>2.313225900675317E-2</v>
      </c>
      <c r="AL107" s="91">
        <v>6.0778088243396616E-2</v>
      </c>
      <c r="AM107" s="90"/>
      <c r="AN107" s="88">
        <v>5.1739908873246702E-3</v>
      </c>
      <c r="AO107" s="91">
        <v>2.8025573728974701E-3</v>
      </c>
      <c r="AP107" s="90"/>
      <c r="AQ107" s="88">
        <v>2.620846350892802E-4</v>
      </c>
      <c r="AR107" s="91">
        <v>0.68559960999285618</v>
      </c>
      <c r="AS107" s="90"/>
      <c r="AT107" s="88">
        <v>9.9181336918969555E-3</v>
      </c>
      <c r="AU107" s="91">
        <v>7.2338884986831914E-2</v>
      </c>
      <c r="AV107" s="90"/>
      <c r="AW107" s="88">
        <v>2.8380414363023726E-3</v>
      </c>
      <c r="AX107" s="91">
        <v>3.8615158294744781E-2</v>
      </c>
      <c r="AY107" s="90"/>
      <c r="AZ107" s="88">
        <v>1.8778635130993933E-3</v>
      </c>
      <c r="BA107" s="91">
        <v>7.6551751163721768E-4</v>
      </c>
      <c r="BB107" s="90"/>
      <c r="BC107" s="88">
        <v>4.7284053987626227E-4</v>
      </c>
      <c r="BD107" s="91">
        <v>0.44006722661488856</v>
      </c>
      <c r="BE107" s="90"/>
      <c r="BF107" s="88">
        <v>9.483079914625013E-3</v>
      </c>
      <c r="BG107" s="91">
        <v>0.22944961089422375</v>
      </c>
      <c r="BH107" s="90"/>
      <c r="BI107" s="88">
        <v>4.1696463678645357E-3</v>
      </c>
      <c r="BJ107" s="91">
        <v>5.1679657639975035E-2</v>
      </c>
      <c r="BK107" s="90"/>
      <c r="BL107" s="88">
        <v>4.8474645593442837E-3</v>
      </c>
      <c r="BM107" s="91">
        <v>0.74148882223732648</v>
      </c>
      <c r="BN107" s="90"/>
      <c r="BO107" s="88">
        <v>4.5342952489272077E-3</v>
      </c>
      <c r="BP107" s="91">
        <v>0.38942493293305835</v>
      </c>
      <c r="BQ107" s="90"/>
      <c r="BR107" s="88">
        <v>1.2078773635230204E-2</v>
      </c>
      <c r="BS107" s="91">
        <v>1.2914292963381051</v>
      </c>
      <c r="BT107" s="90"/>
      <c r="BU107" s="88">
        <v>6.4701336724725163E-3</v>
      </c>
      <c r="BV107" s="91">
        <v>0.21291023581081864</v>
      </c>
      <c r="BW107" s="90"/>
      <c r="BX107" s="88">
        <v>7.7984338546979743E-3</v>
      </c>
      <c r="BY107" s="91">
        <v>0.42139122430760095</v>
      </c>
      <c r="BZ107" s="90"/>
      <c r="CA107" s="88">
        <v>1.9927341672890467E-3</v>
      </c>
      <c r="CB107" s="91">
        <v>0.22623246749284956</v>
      </c>
      <c r="CC107" s="90"/>
      <c r="CD107" s="88">
        <v>1.0009288082544945E-2</v>
      </c>
      <c r="CE107" s="91">
        <v>0.57181806532971613</v>
      </c>
      <c r="CF107" s="90"/>
      <c r="CG107" s="88">
        <v>8.9679130848378825E-3</v>
      </c>
      <c r="CH107" s="91">
        <v>3.4531091615824586E-2</v>
      </c>
      <c r="CI107" s="90"/>
      <c r="CJ107" s="88">
        <v>6.6413648355859028E-3</v>
      </c>
      <c r="CK107" s="91">
        <v>1.3119550555757098</v>
      </c>
      <c r="CL107" s="90"/>
      <c r="CM107" s="88">
        <v>8.8443810717919926E-3</v>
      </c>
      <c r="CN107" s="91">
        <v>0.52717012837377131</v>
      </c>
      <c r="CO107" s="90"/>
      <c r="CP107" s="88">
        <v>7.5978694313170456E-3</v>
      </c>
      <c r="CQ107" s="91">
        <v>3.3130444641465577</v>
      </c>
      <c r="CR107" s="90"/>
      <c r="CS107" s="88">
        <v>1.1027478266110268E-2</v>
      </c>
      <c r="CT107" s="91">
        <v>0.75552265010356745</v>
      </c>
      <c r="CU107" s="90"/>
      <c r="CV107" s="88">
        <v>1.3862476036704504E-2</v>
      </c>
      <c r="CW107" s="91">
        <v>0.30427838206129215</v>
      </c>
      <c r="CX107" s="90"/>
      <c r="CY107" s="88">
        <v>2.6616143801589318E-3</v>
      </c>
      <c r="CZ107" s="91">
        <v>21.878006504678591</v>
      </c>
      <c r="DA107" s="88">
        <v>1.1075154733506409E-2</v>
      </c>
      <c r="DC107" s="261">
        <f>BJ101</f>
        <v>8.519565845690634</v>
      </c>
      <c r="DD107" s="262">
        <f>DC107/CZ101</f>
        <v>5.7033434143988031E-3</v>
      </c>
      <c r="DE107" s="260" t="s">
        <v>707</v>
      </c>
      <c r="DF107" s="260"/>
      <c r="DG107" s="260"/>
    </row>
    <row r="108" spans="2:137" ht="18.5">
      <c r="C108" s="87" t="s">
        <v>714</v>
      </c>
      <c r="D108" s="86"/>
      <c r="E108" s="85">
        <v>1.2923498946633512</v>
      </c>
      <c r="F108" s="84"/>
      <c r="G108" s="82">
        <v>0.17928909860312078</v>
      </c>
      <c r="H108" s="85">
        <v>0.15079313207344763</v>
      </c>
      <c r="I108" s="84"/>
      <c r="J108" s="82">
        <v>5.0807350291357044E-2</v>
      </c>
      <c r="K108" s="85">
        <v>2.738997269790084</v>
      </c>
      <c r="L108" s="84"/>
      <c r="M108" s="82">
        <v>0.16148465486244695</v>
      </c>
      <c r="N108" s="85">
        <v>5.6339040443022598E-2</v>
      </c>
      <c r="O108" s="84"/>
      <c r="P108" s="82">
        <v>4.7744181177242155E-2</v>
      </c>
      <c r="Q108" s="85">
        <v>1.1682451580581545</v>
      </c>
      <c r="R108" s="84"/>
      <c r="S108" s="82">
        <v>8.6762416274718979E-2</v>
      </c>
      <c r="T108" s="85">
        <v>8.4738095517155401</v>
      </c>
      <c r="U108" s="84"/>
      <c r="V108" s="82">
        <v>0.17010220177597071</v>
      </c>
      <c r="W108" s="85">
        <v>0.85134764777634453</v>
      </c>
      <c r="X108" s="84"/>
      <c r="Y108" s="82">
        <v>5.3713163330251688E-2</v>
      </c>
      <c r="Z108" s="85">
        <v>0.21055158640583579</v>
      </c>
      <c r="AA108" s="84"/>
      <c r="AB108" s="82">
        <v>0.10835795522724623</v>
      </c>
      <c r="AC108" s="85">
        <v>3.1966082455273694</v>
      </c>
      <c r="AD108" s="84"/>
      <c r="AE108" s="82">
        <v>0.12153984334729079</v>
      </c>
      <c r="AF108" s="85">
        <v>44.948825839180721</v>
      </c>
      <c r="AG108" s="84"/>
      <c r="AH108" s="82">
        <v>0.26156398928218294</v>
      </c>
      <c r="AI108" s="85">
        <v>0.85346982131744165</v>
      </c>
      <c r="AJ108" s="84"/>
      <c r="AK108" s="82">
        <v>0.2208316185879082</v>
      </c>
      <c r="AL108" s="85">
        <v>2.9927272470967767</v>
      </c>
      <c r="AM108" s="84"/>
      <c r="AN108" s="82">
        <v>0.25476851859369404</v>
      </c>
      <c r="AO108" s="85">
        <v>0.35582597031940355</v>
      </c>
      <c r="AP108" s="84"/>
      <c r="AQ108" s="82">
        <v>3.327550775170577E-2</v>
      </c>
      <c r="AR108" s="85">
        <v>15.32410688097087</v>
      </c>
      <c r="AS108" s="84"/>
      <c r="AT108" s="82">
        <v>0.2216841120373024</v>
      </c>
      <c r="AU108" s="85">
        <v>3.8860105126016191</v>
      </c>
      <c r="AV108" s="84"/>
      <c r="AW108" s="82">
        <v>0.15245823679308301</v>
      </c>
      <c r="AX108" s="85">
        <v>3.6834666874144268</v>
      </c>
      <c r="AY108" s="84"/>
      <c r="AZ108" s="82">
        <v>0.17912778296066176</v>
      </c>
      <c r="BA108" s="85">
        <v>0.1544577568325603</v>
      </c>
      <c r="BB108" s="84"/>
      <c r="BC108" s="82">
        <v>9.5404596261405128E-2</v>
      </c>
      <c r="BD108" s="85">
        <v>3.141438068343736</v>
      </c>
      <c r="BE108" s="84"/>
      <c r="BF108" s="82">
        <v>6.7695357543676254E-2</v>
      </c>
      <c r="BG108" s="85">
        <v>5.493996210732937</v>
      </c>
      <c r="BH108" s="84"/>
      <c r="BI108" s="82">
        <v>9.9839007160943544E-2</v>
      </c>
      <c r="BJ108" s="85">
        <v>0.22760912807330644</v>
      </c>
      <c r="BK108" s="84"/>
      <c r="BL108" s="82">
        <v>2.1349351603776223E-2</v>
      </c>
      <c r="BM108" s="85">
        <v>8.961248048833891</v>
      </c>
      <c r="BN108" s="84"/>
      <c r="BO108" s="82">
        <v>5.4799132817244862E-2</v>
      </c>
      <c r="BP108" s="85">
        <v>2.3542205083554717</v>
      </c>
      <c r="BQ108" s="84"/>
      <c r="BR108" s="82">
        <v>7.3020739565051035E-2</v>
      </c>
      <c r="BS108" s="85">
        <v>13.294699565137577</v>
      </c>
      <c r="BT108" s="84"/>
      <c r="BU108" s="82">
        <v>6.6607195272486777E-2</v>
      </c>
      <c r="BV108" s="85">
        <v>1.4011150371819141</v>
      </c>
      <c r="BW108" s="84"/>
      <c r="BX108" s="82">
        <v>5.1319763461229705E-2</v>
      </c>
      <c r="BY108" s="85">
        <v>8.2230618489623417</v>
      </c>
      <c r="BZ108" s="84"/>
      <c r="CA108" s="82">
        <v>3.8886372949705324E-2</v>
      </c>
      <c r="CB108" s="85">
        <v>1.4846377905952945</v>
      </c>
      <c r="CC108" s="84"/>
      <c r="CD108" s="82">
        <v>6.5685387729641498E-2</v>
      </c>
      <c r="CE108" s="85">
        <v>3.7199774236827516</v>
      </c>
      <c r="CF108" s="84"/>
      <c r="CG108" s="82">
        <v>5.8340993815769182E-2</v>
      </c>
      <c r="CH108" s="85">
        <v>0.39616942526184812</v>
      </c>
      <c r="CI108" s="84"/>
      <c r="CJ108" s="82">
        <v>7.6195265389830805E-2</v>
      </c>
      <c r="CK108" s="85">
        <v>16.985347289123332</v>
      </c>
      <c r="CL108" s="84"/>
      <c r="CM108" s="82">
        <v>0.11450459634519601</v>
      </c>
      <c r="CN108" s="85">
        <v>6.0050218583844153</v>
      </c>
      <c r="CO108" s="84"/>
      <c r="CP108" s="82">
        <v>8.6547718765773038E-2</v>
      </c>
      <c r="CQ108" s="85">
        <v>21.864607508666229</v>
      </c>
      <c r="CR108" s="84"/>
      <c r="CS108" s="82">
        <v>7.2776410551724569E-2</v>
      </c>
      <c r="CT108" s="85">
        <v>3.1245802533471427</v>
      </c>
      <c r="CU108" s="84"/>
      <c r="CV108" s="82">
        <v>5.7330404165708719E-2</v>
      </c>
      <c r="CW108" s="85">
        <v>4.0937268884923972</v>
      </c>
      <c r="CX108" s="84"/>
      <c r="CY108" s="82">
        <v>3.5809058405798379E-2</v>
      </c>
      <c r="CZ108" s="85">
        <v>191.10938909536154</v>
      </c>
      <c r="DA108" s="82">
        <v>9.6744008865907671E-2</v>
      </c>
      <c r="DI108" s="227"/>
      <c r="DJ108" s="227"/>
      <c r="DK108" s="227"/>
      <c r="DL108" s="227"/>
      <c r="DM108" s="227"/>
      <c r="DN108" s="228">
        <f>DN106-DN$92</f>
        <v>2.8159296211046805E-2</v>
      </c>
      <c r="DO108" s="228">
        <f t="shared" ref="DO108:DP108" si="28">DO106-DO$92</f>
        <v>2.2527436968837453E-2</v>
      </c>
      <c r="DP108" s="228">
        <f t="shared" si="28"/>
        <v>3.3791155453256214E-2</v>
      </c>
      <c r="DQ108" s="229"/>
      <c r="DR108" s="229"/>
      <c r="DS108" s="229"/>
      <c r="DT108" s="229"/>
      <c r="DU108" s="229"/>
      <c r="DV108" s="229"/>
      <c r="DW108" s="229"/>
      <c r="DX108" s="228">
        <f>DX106-DX$92</f>
        <v>3.7505280137194071E-3</v>
      </c>
      <c r="DY108" s="228">
        <f t="shared" ref="DY108:DZ108" si="29">DY106-DY$92</f>
        <v>3.0004224109755305E-3</v>
      </c>
      <c r="DZ108" s="228">
        <f t="shared" si="29"/>
        <v>4.500633616463294E-3</v>
      </c>
      <c r="EA108" s="273" t="s">
        <v>763</v>
      </c>
      <c r="EB108" s="273"/>
      <c r="EC108" s="273"/>
      <c r="ED108" s="273"/>
      <c r="EE108" s="273"/>
      <c r="EF108" s="273"/>
      <c r="EG108" s="273"/>
    </row>
    <row r="109" spans="2:137" ht="18.5">
      <c r="C109" s="114" t="s">
        <v>738</v>
      </c>
      <c r="D109" s="113"/>
      <c r="E109" s="123" t="s">
        <v>739</v>
      </c>
      <c r="F109" s="112"/>
      <c r="G109" s="108"/>
      <c r="H109" s="123" t="s">
        <v>739</v>
      </c>
      <c r="I109" s="112"/>
      <c r="J109" s="108"/>
      <c r="K109" s="123" t="s">
        <v>739</v>
      </c>
      <c r="L109" s="112"/>
      <c r="M109" s="108"/>
      <c r="N109" s="123" t="s">
        <v>739</v>
      </c>
      <c r="O109" s="112"/>
      <c r="P109" s="108"/>
      <c r="Q109" s="123" t="s">
        <v>739</v>
      </c>
      <c r="R109" s="112"/>
      <c r="S109" s="108"/>
      <c r="T109" s="123" t="s">
        <v>739</v>
      </c>
      <c r="U109" s="112"/>
      <c r="V109" s="108"/>
      <c r="W109" s="123" t="s">
        <v>739</v>
      </c>
      <c r="X109" s="112"/>
      <c r="Y109" s="108"/>
      <c r="Z109" s="123" t="s">
        <v>739</v>
      </c>
      <c r="AA109" s="112"/>
      <c r="AB109" s="108"/>
      <c r="AC109" s="123" t="s">
        <v>739</v>
      </c>
      <c r="AD109" s="112"/>
      <c r="AE109" s="108"/>
      <c r="AF109" s="123" t="s">
        <v>739</v>
      </c>
      <c r="AG109" s="112"/>
      <c r="AH109" s="108"/>
      <c r="AI109" s="123" t="s">
        <v>739</v>
      </c>
      <c r="AJ109" s="112"/>
      <c r="AK109" s="108"/>
      <c r="AL109" s="123" t="s">
        <v>739</v>
      </c>
      <c r="AM109" s="112"/>
      <c r="AN109" s="108"/>
      <c r="AO109" s="123" t="s">
        <v>739</v>
      </c>
      <c r="AP109" s="112"/>
      <c r="AQ109" s="108"/>
      <c r="AR109" s="123" t="s">
        <v>739</v>
      </c>
      <c r="AS109" s="112"/>
      <c r="AT109" s="108"/>
      <c r="AU109" s="123" t="s">
        <v>739</v>
      </c>
      <c r="AV109" s="112"/>
      <c r="AW109" s="108"/>
      <c r="AX109" s="123" t="s">
        <v>739</v>
      </c>
      <c r="AY109" s="112"/>
      <c r="AZ109" s="108"/>
      <c r="BA109" s="123" t="s">
        <v>739</v>
      </c>
      <c r="BB109" s="112"/>
      <c r="BC109" s="108"/>
      <c r="BD109" s="123" t="s">
        <v>739</v>
      </c>
      <c r="BE109" s="112"/>
      <c r="BF109" s="108"/>
      <c r="BG109" s="123" t="s">
        <v>739</v>
      </c>
      <c r="BH109" s="112"/>
      <c r="BI109" s="108"/>
      <c r="BJ109" s="123" t="s">
        <v>739</v>
      </c>
      <c r="BK109" s="112"/>
      <c r="BL109" s="108"/>
      <c r="BM109" s="123" t="s">
        <v>739</v>
      </c>
      <c r="BN109" s="112"/>
      <c r="BO109" s="108"/>
      <c r="BP109" s="123" t="s">
        <v>739</v>
      </c>
      <c r="BQ109" s="112"/>
      <c r="BR109" s="108"/>
      <c r="BS109" s="123" t="s">
        <v>739</v>
      </c>
      <c r="BT109" s="112"/>
      <c r="BU109" s="108"/>
      <c r="BV109" s="123" t="s">
        <v>739</v>
      </c>
      <c r="BW109" s="112"/>
      <c r="BX109" s="108"/>
      <c r="BY109" s="123" t="s">
        <v>739</v>
      </c>
      <c r="BZ109" s="112"/>
      <c r="CA109" s="108"/>
      <c r="CB109" s="123" t="s">
        <v>739</v>
      </c>
      <c r="CC109" s="112"/>
      <c r="CD109" s="108"/>
      <c r="CE109" s="123" t="s">
        <v>739</v>
      </c>
      <c r="CF109" s="112"/>
      <c r="CG109" s="108"/>
      <c r="CH109" s="123" t="s">
        <v>739</v>
      </c>
      <c r="CI109" s="112"/>
      <c r="CJ109" s="108"/>
      <c r="CK109" s="123" t="s">
        <v>739</v>
      </c>
      <c r="CL109" s="112"/>
      <c r="CM109" s="108"/>
      <c r="CN109" s="123" t="s">
        <v>739</v>
      </c>
      <c r="CO109" s="112"/>
      <c r="CP109" s="108"/>
      <c r="CQ109" s="123" t="s">
        <v>739</v>
      </c>
      <c r="CR109" s="112"/>
      <c r="CS109" s="108"/>
      <c r="CT109" s="123" t="s">
        <v>739</v>
      </c>
      <c r="CU109" s="112"/>
      <c r="CV109" s="108"/>
      <c r="CW109" s="123" t="s">
        <v>739</v>
      </c>
      <c r="CX109" s="112"/>
      <c r="CY109" s="108"/>
      <c r="CZ109" s="123" t="s">
        <v>739</v>
      </c>
      <c r="DA109" s="108"/>
      <c r="DX109" s="247"/>
      <c r="EA109" s="273"/>
      <c r="EB109" s="273"/>
      <c r="EC109" s="273"/>
      <c r="ED109" s="273"/>
      <c r="EE109" s="273"/>
      <c r="EF109" s="273"/>
      <c r="EG109" s="273"/>
    </row>
    <row r="110" spans="2:137">
      <c r="C110" s="107" t="s">
        <v>706</v>
      </c>
      <c r="D110" s="106"/>
      <c r="E110" s="121">
        <v>664.11644933046728</v>
      </c>
      <c r="F110" s="122"/>
      <c r="G110" s="102">
        <v>0.73064963328053723</v>
      </c>
      <c r="H110" s="121">
        <v>310.32686685674764</v>
      </c>
      <c r="I110" s="122"/>
      <c r="J110" s="102">
        <v>0.88558418067387368</v>
      </c>
      <c r="K110" s="121">
        <v>1424.1807702864937</v>
      </c>
      <c r="L110" s="122"/>
      <c r="M110" s="102">
        <v>0.7267831503047939</v>
      </c>
      <c r="N110" s="121">
        <v>116.64280344962661</v>
      </c>
      <c r="O110" s="122"/>
      <c r="P110" s="102">
        <v>0.80827031833298424</v>
      </c>
      <c r="Q110" s="121">
        <v>1208.5633789828873</v>
      </c>
      <c r="R110" s="122"/>
      <c r="S110" s="102">
        <v>0.75790351572720693</v>
      </c>
      <c r="T110" s="121">
        <v>4237.2261380949385</v>
      </c>
      <c r="U110" s="122"/>
      <c r="V110" s="102">
        <v>0.72998146514452444</v>
      </c>
      <c r="W110" s="121">
        <v>1659.2500669635767</v>
      </c>
      <c r="X110" s="122"/>
      <c r="Y110" s="102">
        <v>0.85759398416125088</v>
      </c>
      <c r="Z110" s="121">
        <v>191.77429991165849</v>
      </c>
      <c r="AA110" s="122"/>
      <c r="AB110" s="102">
        <v>0.83677977011439497</v>
      </c>
      <c r="AC110" s="121">
        <v>2626.4481764900061</v>
      </c>
      <c r="AD110" s="122"/>
      <c r="AE110" s="102">
        <v>0.85368634475810179</v>
      </c>
      <c r="AF110" s="121">
        <v>8744.1630878316864</v>
      </c>
      <c r="AG110" s="122"/>
      <c r="AH110" s="102">
        <v>0.51800358511273725</v>
      </c>
      <c r="AI110" s="121">
        <v>231.43436562311979</v>
      </c>
      <c r="AJ110" s="122"/>
      <c r="AK110" s="102">
        <v>0.56913173381314808</v>
      </c>
      <c r="AL110" s="121">
        <v>986.77030972155308</v>
      </c>
      <c r="AM110" s="122"/>
      <c r="AN110" s="102">
        <v>0.59469969747237861</v>
      </c>
      <c r="AO110" s="121">
        <v>876.0600062616636</v>
      </c>
      <c r="AP110" s="122"/>
      <c r="AQ110" s="102">
        <v>0.78173424293503335</v>
      </c>
      <c r="AR110" s="121">
        <v>4960.330582110787</v>
      </c>
      <c r="AS110" s="122"/>
      <c r="AT110" s="102">
        <v>0.64801493425548495</v>
      </c>
      <c r="AU110" s="121">
        <v>1741.5381321576724</v>
      </c>
      <c r="AV110" s="122"/>
      <c r="AW110" s="102">
        <v>0.56461193580844482</v>
      </c>
      <c r="AX110" s="121">
        <v>1153.3126900024668</v>
      </c>
      <c r="AY110" s="122"/>
      <c r="AZ110" s="102">
        <v>0.67064255270461759</v>
      </c>
      <c r="BA110" s="121">
        <v>115.53899084394939</v>
      </c>
      <c r="BB110" s="122"/>
      <c r="BC110" s="102">
        <v>0.70606122304765484</v>
      </c>
      <c r="BD110" s="121">
        <v>4445.6017554437312</v>
      </c>
      <c r="BE110" s="122"/>
      <c r="BF110" s="102">
        <v>0.90671985350249706</v>
      </c>
      <c r="BG110" s="121">
        <v>4528.9970709428017</v>
      </c>
      <c r="BH110" s="122"/>
      <c r="BI110" s="102">
        <v>0.84143917938729074</v>
      </c>
      <c r="BJ110" s="121">
        <v>1097.501964856584</v>
      </c>
      <c r="BK110" s="122"/>
      <c r="BL110" s="102">
        <v>0.81141366327090136</v>
      </c>
      <c r="BM110" s="121">
        <v>14883.884672150749</v>
      </c>
      <c r="BN110" s="122"/>
      <c r="BO110" s="102">
        <v>0.92310388146419653</v>
      </c>
      <c r="BP110" s="121">
        <v>2166.5562797990028</v>
      </c>
      <c r="BQ110" s="122"/>
      <c r="BR110" s="102">
        <v>0.72682508587683947</v>
      </c>
      <c r="BS110" s="121">
        <v>13446.683661935251</v>
      </c>
      <c r="BT110" s="122"/>
      <c r="BU110" s="102">
        <v>0.71250805142721529</v>
      </c>
      <c r="BV110" s="121">
        <v>1296.6822050383187</v>
      </c>
      <c r="BW110" s="122"/>
      <c r="BX110" s="102">
        <v>0.51370768161678104</v>
      </c>
      <c r="BY110" s="121">
        <v>19068.891909988357</v>
      </c>
      <c r="BZ110" s="122"/>
      <c r="CA110" s="102">
        <v>0.91738655241972811</v>
      </c>
      <c r="CB110" s="121">
        <v>1368.043000528733</v>
      </c>
      <c r="CC110" s="122"/>
      <c r="CD110" s="102">
        <v>0.65466231638953554</v>
      </c>
      <c r="CE110" s="121">
        <v>5676.8245337210319</v>
      </c>
      <c r="CF110" s="122"/>
      <c r="CG110" s="102">
        <v>0.87725077199118451</v>
      </c>
      <c r="CH110" s="121">
        <v>262.28363326567467</v>
      </c>
      <c r="CI110" s="122"/>
      <c r="CJ110" s="102">
        <v>0.56130759572374589</v>
      </c>
      <c r="CK110" s="121">
        <v>11302.945477506561</v>
      </c>
      <c r="CL110" s="122"/>
      <c r="CM110" s="102">
        <v>0.78041367921724947</v>
      </c>
      <c r="CN110" s="121">
        <v>9933.8643499619029</v>
      </c>
      <c r="CO110" s="122"/>
      <c r="CP110" s="102">
        <v>0.79123191109019408</v>
      </c>
      <c r="CQ110" s="121">
        <v>18169.709023397969</v>
      </c>
      <c r="CR110" s="122"/>
      <c r="CS110" s="102">
        <v>0.72538908329504814</v>
      </c>
      <c r="CT110" s="121">
        <v>3786.8125533651755</v>
      </c>
      <c r="CU110" s="122"/>
      <c r="CV110" s="102">
        <v>0.51390102758966105</v>
      </c>
      <c r="CW110" s="121">
        <v>9688.2807845839416</v>
      </c>
      <c r="CX110" s="122"/>
      <c r="CY110" s="102">
        <v>0.86215432725803098</v>
      </c>
      <c r="CZ110" s="121">
        <v>152371.23999140511</v>
      </c>
      <c r="DA110" s="102">
        <v>0.75679209800064806</v>
      </c>
      <c r="EA110" s="273"/>
      <c r="EB110" s="273"/>
      <c r="EC110" s="273"/>
      <c r="ED110" s="273"/>
      <c r="EE110" s="273"/>
      <c r="EF110" s="273"/>
      <c r="EG110" s="273"/>
    </row>
    <row r="111" spans="2:137" ht="18.5">
      <c r="C111" s="101" t="s">
        <v>708</v>
      </c>
      <c r="D111" s="100"/>
      <c r="E111" s="119">
        <v>244.82323814827248</v>
      </c>
      <c r="F111" s="120"/>
      <c r="G111" s="96">
        <v>0.26935036671946283</v>
      </c>
      <c r="H111" s="119">
        <v>40.093650615242971</v>
      </c>
      <c r="I111" s="120"/>
      <c r="J111" s="96">
        <v>0.11441581932612634</v>
      </c>
      <c r="K111" s="119">
        <v>535.38690776056819</v>
      </c>
      <c r="L111" s="120"/>
      <c r="M111" s="96">
        <v>0.27321684969520615</v>
      </c>
      <c r="N111" s="119">
        <v>27.668822010276916</v>
      </c>
      <c r="O111" s="120"/>
      <c r="P111" s="96">
        <v>0.19172968166701582</v>
      </c>
      <c r="Q111" s="119">
        <v>386.05038636331659</v>
      </c>
      <c r="R111" s="120"/>
      <c r="S111" s="96">
        <v>0.24209648427279307</v>
      </c>
      <c r="T111" s="119">
        <v>1567.3406083443513</v>
      </c>
      <c r="U111" s="120"/>
      <c r="V111" s="96">
        <v>0.27001853485547544</v>
      </c>
      <c r="W111" s="119">
        <v>275.52337782261344</v>
      </c>
      <c r="X111" s="120"/>
      <c r="Y111" s="96">
        <v>0.14240601583874915</v>
      </c>
      <c r="Z111" s="119">
        <v>37.40702922759796</v>
      </c>
      <c r="AA111" s="120"/>
      <c r="AB111" s="96">
        <v>0.16322022988560508</v>
      </c>
      <c r="AC111" s="119">
        <v>450.1480378189263</v>
      </c>
      <c r="AD111" s="120"/>
      <c r="AE111" s="96">
        <v>0.14631365524189821</v>
      </c>
      <c r="AF111" s="119">
        <v>8136.3438027309039</v>
      </c>
      <c r="AG111" s="120"/>
      <c r="AH111" s="96">
        <v>0.4819964148872628</v>
      </c>
      <c r="AI111" s="119">
        <v>175.21026842763609</v>
      </c>
      <c r="AJ111" s="120"/>
      <c r="AK111" s="96">
        <v>0.43086826618685198</v>
      </c>
      <c r="AL111" s="119">
        <v>672.50463848435993</v>
      </c>
      <c r="AM111" s="120"/>
      <c r="AN111" s="96">
        <v>0.40530030252762145</v>
      </c>
      <c r="AO111" s="119">
        <v>244.60218063766251</v>
      </c>
      <c r="AP111" s="120"/>
      <c r="AQ111" s="96">
        <v>0.21826575706496659</v>
      </c>
      <c r="AR111" s="119">
        <v>2694.3241486629599</v>
      </c>
      <c r="AS111" s="120"/>
      <c r="AT111" s="96">
        <v>0.35198506574451494</v>
      </c>
      <c r="AU111" s="119">
        <v>1342.9487901105135</v>
      </c>
      <c r="AV111" s="120"/>
      <c r="AW111" s="96">
        <v>0.43538806419155524</v>
      </c>
      <c r="AX111" s="119">
        <v>566.4002708755761</v>
      </c>
      <c r="AY111" s="120"/>
      <c r="AZ111" s="96">
        <v>0.32935744729538247</v>
      </c>
      <c r="BA111" s="119">
        <v>48.099780232069918</v>
      </c>
      <c r="BB111" s="120"/>
      <c r="BC111" s="96">
        <v>0.29393877695234522</v>
      </c>
      <c r="BD111" s="119">
        <v>457.3478582337064</v>
      </c>
      <c r="BE111" s="120"/>
      <c r="BF111" s="96">
        <v>9.3280146497502853E-2</v>
      </c>
      <c r="BG111" s="119">
        <v>853.44432457276457</v>
      </c>
      <c r="BH111" s="120"/>
      <c r="BI111" s="96">
        <v>0.15856082061270935</v>
      </c>
      <c r="BJ111" s="119">
        <v>255.07812411114165</v>
      </c>
      <c r="BK111" s="120"/>
      <c r="BL111" s="96">
        <v>0.18858633672909858</v>
      </c>
      <c r="BM111" s="119">
        <v>1239.8528302226871</v>
      </c>
      <c r="BN111" s="120"/>
      <c r="BO111" s="96">
        <v>7.6896118535803443E-2</v>
      </c>
      <c r="BP111" s="119">
        <v>814.29333849021236</v>
      </c>
      <c r="BQ111" s="120"/>
      <c r="BR111" s="96">
        <v>0.27317491412316058</v>
      </c>
      <c r="BS111" s="119">
        <v>5425.6415489874616</v>
      </c>
      <c r="BT111" s="120"/>
      <c r="BU111" s="96">
        <v>0.28749194857278476</v>
      </c>
      <c r="BV111" s="119">
        <v>1227.4813444676938</v>
      </c>
      <c r="BW111" s="120"/>
      <c r="BX111" s="96">
        <v>0.4862923183832189</v>
      </c>
      <c r="BY111" s="119">
        <v>1717.2116792692339</v>
      </c>
      <c r="BZ111" s="120"/>
      <c r="CA111" s="96">
        <v>8.261344758027192E-2</v>
      </c>
      <c r="CB111" s="119">
        <v>721.64960324521553</v>
      </c>
      <c r="CC111" s="120"/>
      <c r="CD111" s="96">
        <v>0.34533768361046446</v>
      </c>
      <c r="CE111" s="119">
        <v>794.32911466592964</v>
      </c>
      <c r="CF111" s="120"/>
      <c r="CG111" s="96">
        <v>0.12274922800881553</v>
      </c>
      <c r="CH111" s="119">
        <v>204.98891972283081</v>
      </c>
      <c r="CI111" s="120"/>
      <c r="CJ111" s="96">
        <v>0.43869240427625411</v>
      </c>
      <c r="CK111" s="119">
        <v>3180.3289428538715</v>
      </c>
      <c r="CL111" s="120"/>
      <c r="CM111" s="96">
        <v>0.21958632078275056</v>
      </c>
      <c r="CN111" s="119">
        <v>2621.0695584475643</v>
      </c>
      <c r="CO111" s="120"/>
      <c r="CP111" s="96">
        <v>0.20876808890980586</v>
      </c>
      <c r="CQ111" s="119">
        <v>6878.5160489492173</v>
      </c>
      <c r="CR111" s="120"/>
      <c r="CS111" s="96">
        <v>0.27461091670495175</v>
      </c>
      <c r="CT111" s="119">
        <v>3581.945923585884</v>
      </c>
      <c r="CU111" s="120"/>
      <c r="CV111" s="96">
        <v>0.48609897241033889</v>
      </c>
      <c r="CW111" s="119">
        <v>1549.0122130586626</v>
      </c>
      <c r="CX111" s="120"/>
      <c r="CY111" s="96">
        <v>0.13784567274196904</v>
      </c>
      <c r="CZ111" s="119">
        <v>48967.067311156919</v>
      </c>
      <c r="DA111" s="96">
        <v>0.24320790199935199</v>
      </c>
      <c r="DM111" s="246" t="s">
        <v>740</v>
      </c>
    </row>
    <row r="112" spans="2:137" ht="14.5" customHeight="1">
      <c r="C112" s="94" t="s">
        <v>709</v>
      </c>
      <c r="D112" s="92"/>
      <c r="E112" s="117">
        <v>0.55719958390680047</v>
      </c>
      <c r="F112" s="118"/>
      <c r="G112" s="88">
        <v>6.130215146093876E-4</v>
      </c>
      <c r="H112" s="117">
        <v>0.26677732485825717</v>
      </c>
      <c r="I112" s="118"/>
      <c r="J112" s="88">
        <v>7.6130623509960689E-4</v>
      </c>
      <c r="K112" s="117">
        <v>90.568100482607719</v>
      </c>
      <c r="L112" s="118"/>
      <c r="M112" s="88">
        <v>4.6218409038502516E-2</v>
      </c>
      <c r="N112" s="117">
        <v>7.0971496623506871</v>
      </c>
      <c r="O112" s="118"/>
      <c r="P112" s="88">
        <v>4.9179334234043429E-2</v>
      </c>
      <c r="Q112" s="117">
        <v>123.14776085352399</v>
      </c>
      <c r="R112" s="118"/>
      <c r="S112" s="88">
        <v>7.7227328353576319E-2</v>
      </c>
      <c r="T112" s="117">
        <v>207.74978089762541</v>
      </c>
      <c r="U112" s="118"/>
      <c r="V112" s="88">
        <v>3.5790747177653848E-2</v>
      </c>
      <c r="W112" s="117">
        <v>74.546462185637026</v>
      </c>
      <c r="X112" s="118"/>
      <c r="Y112" s="88">
        <v>3.8529814633606926E-2</v>
      </c>
      <c r="Z112" s="117">
        <v>0</v>
      </c>
      <c r="AA112" s="118"/>
      <c r="AB112" s="88">
        <v>0</v>
      </c>
      <c r="AC112" s="117">
        <v>-49.984616656899163</v>
      </c>
      <c r="AD112" s="118"/>
      <c r="AE112" s="88">
        <v>-1.6246726308907829E-2</v>
      </c>
      <c r="AF112" s="117">
        <v>1416.1735305999407</v>
      </c>
      <c r="AG112" s="118"/>
      <c r="AH112" s="88">
        <v>8.3894016914366654E-2</v>
      </c>
      <c r="AI112" s="117">
        <v>52.4058701991395</v>
      </c>
      <c r="AJ112" s="118"/>
      <c r="AK112" s="88">
        <v>0.12887387613381956</v>
      </c>
      <c r="AL112" s="117">
        <v>117.80048091257265</v>
      </c>
      <c r="AM112" s="118"/>
      <c r="AN112" s="88">
        <v>7.0995154262977408E-2</v>
      </c>
      <c r="AO112" s="117">
        <v>43.244518048491742</v>
      </c>
      <c r="AP112" s="118"/>
      <c r="AQ112" s="88">
        <v>3.8588361911399603E-2</v>
      </c>
      <c r="AR112" s="117">
        <v>0</v>
      </c>
      <c r="AS112" s="118"/>
      <c r="AT112" s="88">
        <v>0</v>
      </c>
      <c r="AU112" s="117">
        <v>0</v>
      </c>
      <c r="AV112" s="118"/>
      <c r="AW112" s="88">
        <v>0</v>
      </c>
      <c r="AX112" s="117">
        <v>0</v>
      </c>
      <c r="AY112" s="118"/>
      <c r="AZ112" s="88">
        <v>0</v>
      </c>
      <c r="BA112" s="117">
        <v>16.436172604225238</v>
      </c>
      <c r="BB112" s="118"/>
      <c r="BC112" s="88">
        <v>0.10044179931288852</v>
      </c>
      <c r="BD112" s="117">
        <v>0</v>
      </c>
      <c r="BE112" s="118"/>
      <c r="BF112" s="88">
        <v>0</v>
      </c>
      <c r="BG112" s="117">
        <v>329.00936963953683</v>
      </c>
      <c r="BH112" s="118"/>
      <c r="BI112" s="88">
        <v>6.1126419307352652E-2</v>
      </c>
      <c r="BJ112" s="117">
        <v>127.34246580314117</v>
      </c>
      <c r="BK112" s="118"/>
      <c r="BL112" s="88">
        <v>9.4147819298691246E-2</v>
      </c>
      <c r="BM112" s="117">
        <v>48.485152041951814</v>
      </c>
      <c r="BN112" s="118"/>
      <c r="BO112" s="88">
        <v>3.0070665709370876E-3</v>
      </c>
      <c r="BP112" s="117">
        <v>0</v>
      </c>
      <c r="BQ112" s="118"/>
      <c r="BR112" s="88">
        <v>0</v>
      </c>
      <c r="BS112" s="117">
        <v>76.263894035427768</v>
      </c>
      <c r="BT112" s="118"/>
      <c r="BU112" s="88">
        <v>4.0410438662475262E-3</v>
      </c>
      <c r="BV112" s="117">
        <v>0</v>
      </c>
      <c r="BW112" s="118"/>
      <c r="BX112" s="88">
        <v>0</v>
      </c>
      <c r="BY112" s="117">
        <v>52.419776078366425</v>
      </c>
      <c r="BZ112" s="118"/>
      <c r="CA112" s="88">
        <v>2.5218663927691265E-3</v>
      </c>
      <c r="CB112" s="117">
        <v>0</v>
      </c>
      <c r="CC112" s="118"/>
      <c r="CD112" s="88">
        <v>0</v>
      </c>
      <c r="CE112" s="117">
        <v>49.143099121132735</v>
      </c>
      <c r="CF112" s="118"/>
      <c r="CG112" s="88">
        <v>7.5941789967206913E-3</v>
      </c>
      <c r="CH112" s="117">
        <v>0</v>
      </c>
      <c r="CI112" s="118"/>
      <c r="CJ112" s="88">
        <v>0</v>
      </c>
      <c r="CK112" s="117">
        <v>0</v>
      </c>
      <c r="CL112" s="118"/>
      <c r="CM112" s="88">
        <v>0</v>
      </c>
      <c r="CN112" s="117">
        <v>0</v>
      </c>
      <c r="CO112" s="118"/>
      <c r="CP112" s="88">
        <v>0</v>
      </c>
      <c r="CQ112" s="117">
        <v>0</v>
      </c>
      <c r="CR112" s="118"/>
      <c r="CS112" s="88">
        <v>0</v>
      </c>
      <c r="CT112" s="117">
        <v>2275.9738673704355</v>
      </c>
      <c r="CU112" s="118"/>
      <c r="CV112" s="88">
        <v>0.30886802362833798</v>
      </c>
      <c r="CW112" s="117">
        <v>504.58759245490165</v>
      </c>
      <c r="CX112" s="118"/>
      <c r="CY112" s="88">
        <v>4.4902948829469491E-2</v>
      </c>
      <c r="CZ112" s="117">
        <v>5563.2344032428746</v>
      </c>
      <c r="DA112" s="88">
        <v>2.7631276321811424E-2</v>
      </c>
      <c r="DM112" s="278" t="s">
        <v>741</v>
      </c>
      <c r="DN112" s="279"/>
      <c r="DO112" s="279"/>
      <c r="DP112" s="279"/>
      <c r="DQ112" s="279"/>
      <c r="DR112" s="279"/>
      <c r="DS112" s="279"/>
      <c r="DT112" s="279"/>
      <c r="DU112" s="279"/>
      <c r="DV112" s="279"/>
      <c r="DW112" s="279"/>
      <c r="DX112" s="279"/>
      <c r="DY112" s="279"/>
      <c r="DZ112" s="279"/>
      <c r="EA112" s="279"/>
      <c r="EB112" s="279"/>
      <c r="EC112" s="279"/>
      <c r="ED112" s="280"/>
    </row>
    <row r="113" spans="1:137">
      <c r="C113" s="94" t="s">
        <v>710</v>
      </c>
      <c r="D113" s="92"/>
      <c r="E113" s="117">
        <v>0.12986545355861046</v>
      </c>
      <c r="F113" s="118"/>
      <c r="G113" s="88">
        <v>1.42875765408415E-4</v>
      </c>
      <c r="H113" s="117">
        <v>0</v>
      </c>
      <c r="I113" s="118"/>
      <c r="J113" s="88">
        <v>0</v>
      </c>
      <c r="K113" s="117">
        <v>1.8486553745963326</v>
      </c>
      <c r="L113" s="118"/>
      <c r="M113" s="88">
        <v>9.4339960558990931E-4</v>
      </c>
      <c r="N113" s="117">
        <v>0</v>
      </c>
      <c r="O113" s="118"/>
      <c r="P113" s="88">
        <v>0</v>
      </c>
      <c r="Q113" s="117">
        <v>3.2002159862295168</v>
      </c>
      <c r="R113" s="118"/>
      <c r="S113" s="88">
        <v>2.0068909824911257E-3</v>
      </c>
      <c r="T113" s="117">
        <v>9.7816298899126473</v>
      </c>
      <c r="U113" s="118"/>
      <c r="V113" s="88">
        <v>1.6851610666572172E-3</v>
      </c>
      <c r="W113" s="117">
        <v>0</v>
      </c>
      <c r="X113" s="118"/>
      <c r="Y113" s="88">
        <v>0</v>
      </c>
      <c r="Z113" s="117">
        <v>0</v>
      </c>
      <c r="AA113" s="118"/>
      <c r="AB113" s="88">
        <v>0</v>
      </c>
      <c r="AC113" s="117">
        <v>-4.9921345741173155</v>
      </c>
      <c r="AD113" s="118"/>
      <c r="AE113" s="88">
        <v>-1.6226161076645066E-3</v>
      </c>
      <c r="AF113" s="117">
        <v>558.62416106544879</v>
      </c>
      <c r="AG113" s="118"/>
      <c r="AH113" s="88">
        <v>3.3092854656974764E-2</v>
      </c>
      <c r="AI113" s="117">
        <v>1.7259272327369835</v>
      </c>
      <c r="AJ113" s="118"/>
      <c r="AK113" s="88">
        <v>4.2443133099883956E-3</v>
      </c>
      <c r="AL113" s="117">
        <v>47.62877826949444</v>
      </c>
      <c r="AM113" s="118"/>
      <c r="AN113" s="88">
        <v>2.8704572633361902E-2</v>
      </c>
      <c r="AO113" s="117">
        <v>1.4833402225508738</v>
      </c>
      <c r="AP113" s="118"/>
      <c r="AQ113" s="88">
        <v>1.3236283332223545E-3</v>
      </c>
      <c r="AR113" s="117">
        <v>0</v>
      </c>
      <c r="AS113" s="118"/>
      <c r="AT113" s="88">
        <v>0</v>
      </c>
      <c r="AU113" s="117">
        <v>0</v>
      </c>
      <c r="AV113" s="118"/>
      <c r="AW113" s="88">
        <v>0</v>
      </c>
      <c r="AX113" s="117">
        <v>0</v>
      </c>
      <c r="AY113" s="118"/>
      <c r="AZ113" s="88">
        <v>0</v>
      </c>
      <c r="BA113" s="117">
        <v>0</v>
      </c>
      <c r="BB113" s="118"/>
      <c r="BC113" s="88">
        <v>0</v>
      </c>
      <c r="BD113" s="117">
        <v>-11.701587245070815</v>
      </c>
      <c r="BE113" s="118"/>
      <c r="BF113" s="88">
        <v>-2.3866423616566777E-3</v>
      </c>
      <c r="BG113" s="117">
        <v>34.866148602550666</v>
      </c>
      <c r="BH113" s="118"/>
      <c r="BI113" s="88">
        <v>6.4777572184250331E-3</v>
      </c>
      <c r="BJ113" s="117">
        <v>5.0001748268134172</v>
      </c>
      <c r="BK113" s="118"/>
      <c r="BL113" s="88">
        <v>3.6967680269709541E-3</v>
      </c>
      <c r="BM113" s="117">
        <v>0</v>
      </c>
      <c r="BN113" s="118"/>
      <c r="BO113" s="88">
        <v>0</v>
      </c>
      <c r="BP113" s="117">
        <v>0</v>
      </c>
      <c r="BQ113" s="118"/>
      <c r="BR113" s="88">
        <v>0</v>
      </c>
      <c r="BS113" s="117">
        <v>0</v>
      </c>
      <c r="BT113" s="118"/>
      <c r="BU113" s="88">
        <v>0</v>
      </c>
      <c r="BV113" s="117">
        <v>0</v>
      </c>
      <c r="BW113" s="118"/>
      <c r="BX113" s="88">
        <v>0</v>
      </c>
      <c r="BY113" s="117">
        <v>0</v>
      </c>
      <c r="BZ113" s="118"/>
      <c r="CA113" s="88">
        <v>0</v>
      </c>
      <c r="CB113" s="117">
        <v>0</v>
      </c>
      <c r="CC113" s="118"/>
      <c r="CD113" s="88">
        <v>0</v>
      </c>
      <c r="CE113" s="117">
        <v>0</v>
      </c>
      <c r="CF113" s="118"/>
      <c r="CG113" s="88">
        <v>0</v>
      </c>
      <c r="CH113" s="117">
        <v>5.6896545055049552</v>
      </c>
      <c r="CI113" s="118"/>
      <c r="CJ113" s="88">
        <v>1.2176307957991524E-2</v>
      </c>
      <c r="CK113" s="117">
        <v>136.75205918054561</v>
      </c>
      <c r="CL113" s="118"/>
      <c r="CM113" s="88">
        <v>9.4420678094934828E-3</v>
      </c>
      <c r="CN113" s="117">
        <v>112.05108210534941</v>
      </c>
      <c r="CO113" s="118"/>
      <c r="CP113" s="88">
        <v>8.9248643539490118E-3</v>
      </c>
      <c r="CQ113" s="117">
        <v>355.19675917355903</v>
      </c>
      <c r="CR113" s="118"/>
      <c r="CS113" s="88">
        <v>1.4180516110328719E-2</v>
      </c>
      <c r="CT113" s="117">
        <v>28.945473003037989</v>
      </c>
      <c r="CU113" s="118"/>
      <c r="CV113" s="88">
        <v>3.9281343110345278E-3</v>
      </c>
      <c r="CW113" s="117">
        <v>279.33912761104614</v>
      </c>
      <c r="CX113" s="118"/>
      <c r="CY113" s="88">
        <v>2.485822232005936E-2</v>
      </c>
      <c r="CZ113" s="117">
        <v>1565.569330683747</v>
      </c>
      <c r="DA113" s="88">
        <v>7.7758145067301117E-3</v>
      </c>
      <c r="DM113" s="275" t="s">
        <v>742</v>
      </c>
      <c r="DN113" s="276"/>
      <c r="DO113" s="276"/>
      <c r="DP113" s="276"/>
      <c r="DQ113" s="276"/>
      <c r="DR113" s="276"/>
      <c r="DS113" s="276"/>
      <c r="DT113" s="276"/>
      <c r="DU113" s="276"/>
      <c r="DV113" s="276"/>
      <c r="DW113" s="276"/>
      <c r="DX113" s="276"/>
      <c r="DY113" s="276"/>
      <c r="DZ113" s="276"/>
      <c r="EA113" s="276"/>
      <c r="EB113" s="276"/>
      <c r="EC113" s="276"/>
      <c r="ED113" s="277"/>
    </row>
    <row r="114" spans="1:137">
      <c r="C114" s="94" t="s">
        <v>711</v>
      </c>
      <c r="D114" s="92"/>
      <c r="E114" s="117">
        <v>0</v>
      </c>
      <c r="F114" s="118"/>
      <c r="G114" s="88">
        <v>0</v>
      </c>
      <c r="H114" s="117">
        <v>17.546727874920869</v>
      </c>
      <c r="I114" s="118"/>
      <c r="J114" s="88">
        <v>5.0073346165649089E-2</v>
      </c>
      <c r="K114" s="117">
        <v>0</v>
      </c>
      <c r="L114" s="118"/>
      <c r="M114" s="88">
        <v>0</v>
      </c>
      <c r="N114" s="117">
        <v>12.460001281067321</v>
      </c>
      <c r="O114" s="118"/>
      <c r="P114" s="88">
        <v>8.6340939209566925E-2</v>
      </c>
      <c r="Q114" s="117">
        <v>0</v>
      </c>
      <c r="R114" s="118"/>
      <c r="S114" s="88">
        <v>0</v>
      </c>
      <c r="T114" s="117">
        <v>0</v>
      </c>
      <c r="U114" s="118"/>
      <c r="V114" s="88">
        <v>0</v>
      </c>
      <c r="W114" s="117">
        <v>72.489363579480681</v>
      </c>
      <c r="X114" s="118"/>
      <c r="Y114" s="88">
        <v>3.7466590093441873E-2</v>
      </c>
      <c r="Z114" s="117">
        <v>5.7138535107416502</v>
      </c>
      <c r="AA114" s="118"/>
      <c r="AB114" s="88">
        <v>2.4931583790884494E-2</v>
      </c>
      <c r="AC114" s="117">
        <v>11.613681798752687</v>
      </c>
      <c r="AD114" s="118"/>
      <c r="AE114" s="88">
        <v>3.7748475879735691E-3</v>
      </c>
      <c r="AF114" s="117">
        <v>0</v>
      </c>
      <c r="AG114" s="118"/>
      <c r="AH114" s="88">
        <v>0</v>
      </c>
      <c r="AI114" s="117">
        <v>0</v>
      </c>
      <c r="AJ114" s="118"/>
      <c r="AK114" s="88">
        <v>0</v>
      </c>
      <c r="AL114" s="117">
        <v>0</v>
      </c>
      <c r="AM114" s="118"/>
      <c r="AN114" s="88">
        <v>0</v>
      </c>
      <c r="AO114" s="117">
        <v>24.584098709042152</v>
      </c>
      <c r="AP114" s="118"/>
      <c r="AQ114" s="88">
        <v>2.1937118068614415E-2</v>
      </c>
      <c r="AR114" s="117">
        <v>344.32970238911776</v>
      </c>
      <c r="AS114" s="118"/>
      <c r="AT114" s="88">
        <v>4.4983048158242958E-2</v>
      </c>
      <c r="AU114" s="117">
        <v>631.43380847615367</v>
      </c>
      <c r="AV114" s="118"/>
      <c r="AW114" s="88">
        <v>0.20471275268427044</v>
      </c>
      <c r="AX114" s="117">
        <v>97.327117565935907</v>
      </c>
      <c r="AY114" s="118"/>
      <c r="AZ114" s="88">
        <v>5.6594978220227576E-2</v>
      </c>
      <c r="BA114" s="117">
        <v>0</v>
      </c>
      <c r="BB114" s="118"/>
      <c r="BC114" s="88">
        <v>0</v>
      </c>
      <c r="BD114" s="117">
        <v>-11.660721299331826</v>
      </c>
      <c r="BE114" s="118"/>
      <c r="BF114" s="88">
        <v>-2.3783073900663131E-3</v>
      </c>
      <c r="BG114" s="117">
        <v>-218.28567211847138</v>
      </c>
      <c r="BH114" s="118"/>
      <c r="BI114" s="88">
        <v>-4.0555141445727257E-2</v>
      </c>
      <c r="BJ114" s="117">
        <v>55.356665689096893</v>
      </c>
      <c r="BK114" s="118"/>
      <c r="BL114" s="88">
        <v>4.0926719342249444E-2</v>
      </c>
      <c r="BM114" s="117">
        <v>0</v>
      </c>
      <c r="BN114" s="118"/>
      <c r="BO114" s="88">
        <v>0</v>
      </c>
      <c r="BP114" s="117">
        <v>437.27565689604046</v>
      </c>
      <c r="BQ114" s="118"/>
      <c r="BR114" s="88">
        <v>0.14669497388030062</v>
      </c>
      <c r="BS114" s="117">
        <v>3662.3542179210363</v>
      </c>
      <c r="BT114" s="118"/>
      <c r="BU114" s="88">
        <v>0.19405951185079093</v>
      </c>
      <c r="BV114" s="117">
        <v>1004.2620804871514</v>
      </c>
      <c r="BW114" s="118"/>
      <c r="BX114" s="88">
        <v>0.39785935451119592</v>
      </c>
      <c r="BY114" s="117">
        <v>583.48889595283072</v>
      </c>
      <c r="BZ114" s="118"/>
      <c r="CA114" s="88">
        <v>2.8071104978731179E-2</v>
      </c>
      <c r="CB114" s="117">
        <v>485.63583194111169</v>
      </c>
      <c r="CC114" s="118"/>
      <c r="CD114" s="88">
        <v>0.23239582274639906</v>
      </c>
      <c r="CE114" s="117">
        <v>195.76218579527784</v>
      </c>
      <c r="CF114" s="118"/>
      <c r="CG114" s="88">
        <v>3.0251512548164376E-2</v>
      </c>
      <c r="CH114" s="117">
        <v>147.34232173499825</v>
      </c>
      <c r="CI114" s="118"/>
      <c r="CJ114" s="88">
        <v>0.31532415245160517</v>
      </c>
      <c r="CK114" s="117">
        <v>869.93906017284939</v>
      </c>
      <c r="CL114" s="118"/>
      <c r="CM114" s="88">
        <v>6.0065081619243392E-2</v>
      </c>
      <c r="CN114" s="117">
        <v>911.47192997923742</v>
      </c>
      <c r="CO114" s="118"/>
      <c r="CP114" s="88">
        <v>7.2598703954046384E-2</v>
      </c>
      <c r="CQ114" s="117">
        <v>3391.8353623045768</v>
      </c>
      <c r="CR114" s="118"/>
      <c r="CS114" s="88">
        <v>0.13541220395887871</v>
      </c>
      <c r="CT114" s="117">
        <v>544.71982567530802</v>
      </c>
      <c r="CU114" s="118"/>
      <c r="CV114" s="88">
        <v>7.3922876883419641E-2</v>
      </c>
      <c r="CW114" s="117">
        <v>157.95236326650792</v>
      </c>
      <c r="CX114" s="118"/>
      <c r="CY114" s="88">
        <v>1.4056086577046953E-2</v>
      </c>
      <c r="CZ114" s="117">
        <v>13434.948359583434</v>
      </c>
      <c r="DA114" s="88">
        <v>6.6728227427649944E-2</v>
      </c>
    </row>
    <row r="115" spans="1:137">
      <c r="C115" s="94" t="s">
        <v>712</v>
      </c>
      <c r="D115" s="92"/>
      <c r="E115" s="117">
        <v>52.953034609146982</v>
      </c>
      <c r="F115" s="118"/>
      <c r="G115" s="88">
        <v>5.8258028930424012E-2</v>
      </c>
      <c r="H115" s="117">
        <v>3.5149653120333988</v>
      </c>
      <c r="I115" s="118"/>
      <c r="J115" s="88">
        <v>1.003070635644031E-2</v>
      </c>
      <c r="K115" s="117">
        <v>88.372080397380302</v>
      </c>
      <c r="L115" s="118"/>
      <c r="M115" s="88">
        <v>4.5097743439743508E-2</v>
      </c>
      <c r="N115" s="117">
        <v>1.1953838279744944</v>
      </c>
      <c r="O115" s="118"/>
      <c r="P115" s="88">
        <v>8.2833508677138939E-3</v>
      </c>
      <c r="Q115" s="117">
        <v>54.656366302645672</v>
      </c>
      <c r="R115" s="118"/>
      <c r="S115" s="88">
        <v>3.4275614252445213E-2</v>
      </c>
      <c r="T115" s="117">
        <v>193.17451319820111</v>
      </c>
      <c r="U115" s="118"/>
      <c r="V115" s="88">
        <v>3.3279747074439384E-2</v>
      </c>
      <c r="W115" s="117">
        <v>18.4372474932937</v>
      </c>
      <c r="X115" s="118"/>
      <c r="Y115" s="88">
        <v>9.5294090080563325E-3</v>
      </c>
      <c r="Z115" s="117">
        <v>7.1246507832914094</v>
      </c>
      <c r="AA115" s="118"/>
      <c r="AB115" s="88">
        <v>3.108739621176684E-2</v>
      </c>
      <c r="AC115" s="117">
        <v>112.5142019582008</v>
      </c>
      <c r="AD115" s="118"/>
      <c r="AE115" s="88">
        <v>3.6571000586592683E-2</v>
      </c>
      <c r="AF115" s="117">
        <v>901.00257476167246</v>
      </c>
      <c r="AG115" s="118"/>
      <c r="AH115" s="88">
        <v>5.3375326973468869E-2</v>
      </c>
      <c r="AI115" s="117">
        <v>19.539172380754405</v>
      </c>
      <c r="AJ115" s="118"/>
      <c r="AK115" s="88">
        <v>4.8049748464935108E-2</v>
      </c>
      <c r="AL115" s="117">
        <v>87.865751905057294</v>
      </c>
      <c r="AM115" s="118"/>
      <c r="AN115" s="88">
        <v>5.29543051319264E-2</v>
      </c>
      <c r="AO115" s="117">
        <v>137.39891153576508</v>
      </c>
      <c r="AP115" s="118"/>
      <c r="AQ115" s="88">
        <v>0.12260511074789053</v>
      </c>
      <c r="AR115" s="117">
        <v>537.42451899814068</v>
      </c>
      <c r="AS115" s="118"/>
      <c r="AT115" s="88">
        <v>7.0208851724892468E-2</v>
      </c>
      <c r="AU115" s="117">
        <v>233.67306050309045</v>
      </c>
      <c r="AV115" s="118"/>
      <c r="AW115" s="88">
        <v>7.5757513775178642E-2</v>
      </c>
      <c r="AX115" s="117">
        <v>154.56224602302319</v>
      </c>
      <c r="AY115" s="118"/>
      <c r="AZ115" s="88">
        <v>8.9876769867517622E-2</v>
      </c>
      <c r="BA115" s="117">
        <v>16.071275803953984</v>
      </c>
      <c r="BB115" s="118"/>
      <c r="BC115" s="88">
        <v>9.8211907228806933E-2</v>
      </c>
      <c r="BD115" s="117">
        <v>112.23669529818733</v>
      </c>
      <c r="BE115" s="118"/>
      <c r="BF115" s="88">
        <v>2.289166810629421E-2</v>
      </c>
      <c r="BG115" s="117">
        <v>139.19990509170606</v>
      </c>
      <c r="BH115" s="118"/>
      <c r="BI115" s="88">
        <v>2.5861852431441582E-2</v>
      </c>
      <c r="BJ115" s="117">
        <v>29.634237472405157</v>
      </c>
      <c r="BK115" s="118"/>
      <c r="BL115" s="88">
        <v>2.1909414247715035E-2</v>
      </c>
      <c r="BM115" s="117">
        <v>239.5979097576475</v>
      </c>
      <c r="BN115" s="118"/>
      <c r="BO115" s="88">
        <v>1.4859948552398496E-2</v>
      </c>
      <c r="BP115" s="117">
        <v>123.40196807239414</v>
      </c>
      <c r="BQ115" s="118"/>
      <c r="BR115" s="88">
        <v>4.1398253476207784E-2</v>
      </c>
      <c r="BS115" s="117">
        <v>287.66879981709923</v>
      </c>
      <c r="BT115" s="118"/>
      <c r="BU115" s="88">
        <v>1.5242891196608118E-2</v>
      </c>
      <c r="BV115" s="117">
        <v>73.771094881865963</v>
      </c>
      <c r="BW115" s="118"/>
      <c r="BX115" s="88">
        <v>2.9225956811040718E-2</v>
      </c>
      <c r="BY115" s="117">
        <v>225.78910671217736</v>
      </c>
      <c r="BZ115" s="118"/>
      <c r="CA115" s="88">
        <v>1.0862502716904905E-2</v>
      </c>
      <c r="CB115" s="117">
        <v>77.824307328893127</v>
      </c>
      <c r="CC115" s="118"/>
      <c r="CD115" s="88">
        <v>3.7241988217953097E-2</v>
      </c>
      <c r="CE115" s="117">
        <v>111.98434034121466</v>
      </c>
      <c r="CF115" s="118"/>
      <c r="CG115" s="88">
        <v>1.7305158620229726E-2</v>
      </c>
      <c r="CH115" s="117">
        <v>13.057833284152242</v>
      </c>
      <c r="CI115" s="118"/>
      <c r="CJ115" s="88">
        <v>2.7944789824780172E-2</v>
      </c>
      <c r="CK115" s="117">
        <v>388.64677714421703</v>
      </c>
      <c r="CL115" s="118"/>
      <c r="CM115" s="88">
        <v>2.6834178920055643E-2</v>
      </c>
      <c r="CN115" s="117">
        <v>399.17046117000723</v>
      </c>
      <c r="CO115" s="118"/>
      <c r="CP115" s="88">
        <v>3.1793911786555669E-2</v>
      </c>
      <c r="CQ115" s="117">
        <v>1033.6002919102041</v>
      </c>
      <c r="CR115" s="118"/>
      <c r="CS115" s="88">
        <v>4.126441250527093E-2</v>
      </c>
      <c r="CT115" s="117">
        <v>198.16078801312995</v>
      </c>
      <c r="CU115" s="118"/>
      <c r="CV115" s="88">
        <v>2.6892018327505571E-2</v>
      </c>
      <c r="CW115" s="117">
        <v>175.27872726539539</v>
      </c>
      <c r="CX115" s="118"/>
      <c r="CY115" s="88">
        <v>1.5597949372875295E-2</v>
      </c>
      <c r="CZ115" s="117">
        <v>6248.5031993543216</v>
      </c>
      <c r="DA115" s="88">
        <v>3.1034845196966695E-2</v>
      </c>
    </row>
    <row r="116" spans="1:137">
      <c r="C116" s="93" t="s">
        <v>713</v>
      </c>
      <c r="D116" s="92"/>
      <c r="E116" s="117">
        <v>2.8691402241770767</v>
      </c>
      <c r="F116" s="118"/>
      <c r="G116" s="88">
        <v>3.1565793239105165E-3</v>
      </c>
      <c r="H116" s="117">
        <v>1.3705458348286121</v>
      </c>
      <c r="I116" s="118"/>
      <c r="J116" s="88">
        <v>3.9111460844702423E-3</v>
      </c>
      <c r="K116" s="117">
        <v>26.420419374461716</v>
      </c>
      <c r="L116" s="118"/>
      <c r="M116" s="88">
        <v>1.3482779732717755E-2</v>
      </c>
      <c r="N116" s="117">
        <v>0.51204698140488292</v>
      </c>
      <c r="O116" s="118"/>
      <c r="P116" s="88">
        <v>3.5482032703398063E-3</v>
      </c>
      <c r="Q116" s="117">
        <v>64.942201213865815</v>
      </c>
      <c r="R116" s="118"/>
      <c r="S116" s="88">
        <v>4.0725975546665572E-2</v>
      </c>
      <c r="T116" s="117">
        <v>153.12418792703639</v>
      </c>
      <c r="U116" s="118"/>
      <c r="V116" s="88">
        <v>2.6379951272154419E-2</v>
      </c>
      <c r="W116" s="117">
        <v>8.8870852469392183</v>
      </c>
      <c r="X116" s="118"/>
      <c r="Y116" s="88">
        <v>4.593346715031703E-3</v>
      </c>
      <c r="Z116" s="117">
        <v>0.41200136707490237</v>
      </c>
      <c r="AA116" s="118"/>
      <c r="AB116" s="88">
        <v>1.7977091267524668E-3</v>
      </c>
      <c r="AC116" s="117">
        <v>12.854420527622544</v>
      </c>
      <c r="AD116" s="118"/>
      <c r="AE116" s="88">
        <v>4.1781305157426764E-3</v>
      </c>
      <c r="AF116" s="117">
        <v>795.3990242226804</v>
      </c>
      <c r="AG116" s="118"/>
      <c r="AH116" s="88">
        <v>4.7119380323073438E-2</v>
      </c>
      <c r="AI116" s="117">
        <v>9.9966628061852312</v>
      </c>
      <c r="AJ116" s="118"/>
      <c r="AK116" s="88">
        <v>2.4583289607449939E-2</v>
      </c>
      <c r="AL116" s="117">
        <v>22.654639526641553</v>
      </c>
      <c r="AM116" s="118"/>
      <c r="AN116" s="88">
        <v>1.3653336688495676E-2</v>
      </c>
      <c r="AO116" s="117">
        <v>0.29643628536118444</v>
      </c>
      <c r="AP116" s="118"/>
      <c r="AQ116" s="88">
        <v>2.6451886110422909E-4</v>
      </c>
      <c r="AR116" s="117">
        <v>66.923206232086343</v>
      </c>
      <c r="AS116" s="118"/>
      <c r="AT116" s="88">
        <v>8.7428118688407021E-3</v>
      </c>
      <c r="AU116" s="117">
        <v>9.3965396516518496</v>
      </c>
      <c r="AV116" s="118"/>
      <c r="AW116" s="88">
        <v>3.0463866077091611E-3</v>
      </c>
      <c r="AX116" s="117">
        <v>3.1366427461678477</v>
      </c>
      <c r="AY116" s="118"/>
      <c r="AZ116" s="88">
        <v>1.8239338875287393E-3</v>
      </c>
      <c r="BA116" s="117">
        <v>7.3441943998142037E-2</v>
      </c>
      <c r="BB116" s="118"/>
      <c r="BC116" s="88">
        <v>4.4880527710651269E-4</v>
      </c>
      <c r="BD116" s="117">
        <v>38.347579665325476</v>
      </c>
      <c r="BE116" s="118"/>
      <c r="BF116" s="88">
        <v>7.8213285240276067E-3</v>
      </c>
      <c r="BG116" s="117">
        <v>20.846038537854866</v>
      </c>
      <c r="BH116" s="118"/>
      <c r="BI116" s="88">
        <v>3.8729708335000076E-3</v>
      </c>
      <c r="BJ116" s="117">
        <v>6.6379160651146334</v>
      </c>
      <c r="BK116" s="118"/>
      <c r="BL116" s="88">
        <v>4.9075955791871946E-3</v>
      </c>
      <c r="BM116" s="117">
        <v>72.32413414843009</v>
      </c>
      <c r="BN116" s="118"/>
      <c r="BO116" s="88">
        <v>4.4855688166458851E-3</v>
      </c>
      <c r="BP116" s="117">
        <v>35.928737387815971</v>
      </c>
      <c r="BQ116" s="118"/>
      <c r="BR116" s="88">
        <v>1.2053186838870585E-2</v>
      </c>
      <c r="BS116" s="117">
        <v>121.86172917494662</v>
      </c>
      <c r="BT116" s="118"/>
      <c r="BU116" s="88">
        <v>6.4571656016406956E-3</v>
      </c>
      <c r="BV116" s="117">
        <v>19.62118407955073</v>
      </c>
      <c r="BW116" s="118"/>
      <c r="BX116" s="88">
        <v>7.7733410275220328E-3</v>
      </c>
      <c r="BY116" s="117">
        <v>41.130879859819373</v>
      </c>
      <c r="BZ116" s="118"/>
      <c r="CA116" s="88">
        <v>1.9787681555227172E-3</v>
      </c>
      <c r="CB116" s="117">
        <v>20.840509301634135</v>
      </c>
      <c r="CC116" s="118"/>
      <c r="CD116" s="88">
        <v>9.9730023755630545E-3</v>
      </c>
      <c r="CE116" s="117">
        <v>58.107100762093481</v>
      </c>
      <c r="CF116" s="118"/>
      <c r="CG116" s="88">
        <v>8.9794036611350759E-3</v>
      </c>
      <c r="CH116" s="117">
        <v>3.0642316141935861</v>
      </c>
      <c r="CI116" s="118"/>
      <c r="CJ116" s="88">
        <v>6.5576965618799436E-3</v>
      </c>
      <c r="CK116" s="117">
        <v>127.62226730747598</v>
      </c>
      <c r="CL116" s="118"/>
      <c r="CM116" s="88">
        <v>8.8116998686475177E-3</v>
      </c>
      <c r="CN116" s="117">
        <v>98.261165266008803</v>
      </c>
      <c r="CO116" s="118"/>
      <c r="CP116" s="88">
        <v>7.8264980112871894E-3</v>
      </c>
      <c r="CQ116" s="117">
        <v>274.7124634461241</v>
      </c>
      <c r="CR116" s="118"/>
      <c r="CS116" s="88">
        <v>1.0967342502419541E-2</v>
      </c>
      <c r="CT116" s="117">
        <v>103.2066275815335</v>
      </c>
      <c r="CU116" s="118"/>
      <c r="CV116" s="88">
        <v>1.4005972363506867E-2</v>
      </c>
      <c r="CW116" s="117">
        <v>29.136283190525777</v>
      </c>
      <c r="CX116" s="118"/>
      <c r="CY116" s="88">
        <v>2.5928204592189667E-3</v>
      </c>
      <c r="CZ116" s="117">
        <v>2250.9174895006308</v>
      </c>
      <c r="DA116" s="88">
        <v>1.117977755777024E-2</v>
      </c>
    </row>
    <row r="117" spans="1:137" ht="15" thickBot="1">
      <c r="C117" s="87" t="s">
        <v>714</v>
      </c>
      <c r="D117" s="86"/>
      <c r="E117" s="115">
        <v>188.31399827748302</v>
      </c>
      <c r="F117" s="116"/>
      <c r="G117" s="82">
        <v>0.2071798611851105</v>
      </c>
      <c r="H117" s="115">
        <v>17.39463426860183</v>
      </c>
      <c r="I117" s="116"/>
      <c r="J117" s="82">
        <v>4.9639314484467074E-2</v>
      </c>
      <c r="K117" s="115">
        <v>328.17765213152211</v>
      </c>
      <c r="L117" s="116"/>
      <c r="M117" s="82">
        <v>0.16747451787865245</v>
      </c>
      <c r="N117" s="115">
        <v>6.4042402574795307</v>
      </c>
      <c r="O117" s="116"/>
      <c r="P117" s="82">
        <v>4.4377854085351748E-2</v>
      </c>
      <c r="Q117" s="115">
        <v>140.10384200705155</v>
      </c>
      <c r="R117" s="116"/>
      <c r="S117" s="82">
        <v>8.7860675137614808E-2</v>
      </c>
      <c r="T117" s="115">
        <v>1003.5104964315757</v>
      </c>
      <c r="U117" s="116"/>
      <c r="V117" s="82">
        <v>0.17288292826457058</v>
      </c>
      <c r="W117" s="115">
        <v>101.16321931726283</v>
      </c>
      <c r="X117" s="116"/>
      <c r="Y117" s="82">
        <v>5.2286855388612323E-2</v>
      </c>
      <c r="Z117" s="115">
        <v>24.156523566489994</v>
      </c>
      <c r="AA117" s="116"/>
      <c r="AB117" s="82">
        <v>0.10540354075620127</v>
      </c>
      <c r="AC117" s="115">
        <v>368.14248476536676</v>
      </c>
      <c r="AD117" s="116"/>
      <c r="AE117" s="82">
        <v>0.11965901896816161</v>
      </c>
      <c r="AF117" s="115">
        <v>4465.1445120811613</v>
      </c>
      <c r="AG117" s="116"/>
      <c r="AH117" s="82">
        <v>0.26451483601937903</v>
      </c>
      <c r="AI117" s="115">
        <v>91.542635808819966</v>
      </c>
      <c r="AJ117" s="116"/>
      <c r="AK117" s="82">
        <v>0.22511703867065894</v>
      </c>
      <c r="AL117" s="115">
        <v>396.554987870594</v>
      </c>
      <c r="AM117" s="116"/>
      <c r="AN117" s="82">
        <v>0.23899293381086004</v>
      </c>
      <c r="AO117" s="115">
        <v>37.594875836451486</v>
      </c>
      <c r="AP117" s="116"/>
      <c r="AQ117" s="82">
        <v>3.3547019142735467E-2</v>
      </c>
      <c r="AR117" s="115">
        <v>1745.6467210436149</v>
      </c>
      <c r="AS117" s="116"/>
      <c r="AT117" s="82">
        <v>0.22805035399253881</v>
      </c>
      <c r="AU117" s="115">
        <v>468.44538147961748</v>
      </c>
      <c r="AV117" s="116"/>
      <c r="AW117" s="82">
        <v>0.15187141112439695</v>
      </c>
      <c r="AX117" s="115">
        <v>311.37426454044908</v>
      </c>
      <c r="AY117" s="116"/>
      <c r="AZ117" s="82">
        <v>0.18106176532010848</v>
      </c>
      <c r="BA117" s="115">
        <v>15.518889879892551</v>
      </c>
      <c r="BB117" s="116"/>
      <c r="BC117" s="82">
        <v>9.4836265133543221E-2</v>
      </c>
      <c r="BD117" s="115">
        <v>330.12589181459623</v>
      </c>
      <c r="BE117" s="116"/>
      <c r="BF117" s="82">
        <v>6.7332099618904018E-2</v>
      </c>
      <c r="BG117" s="115">
        <v>547.80853481958763</v>
      </c>
      <c r="BH117" s="116"/>
      <c r="BI117" s="82">
        <v>0.10177696226771735</v>
      </c>
      <c r="BJ117" s="115">
        <v>31.106664254570372</v>
      </c>
      <c r="BK117" s="116"/>
      <c r="BL117" s="82">
        <v>2.2998020234284711E-2</v>
      </c>
      <c r="BM117" s="115">
        <v>879.44563427465766</v>
      </c>
      <c r="BN117" s="116"/>
      <c r="BO117" s="82">
        <v>5.4543534595821973E-2</v>
      </c>
      <c r="BP117" s="115">
        <v>217.68697613396174</v>
      </c>
      <c r="BQ117" s="116"/>
      <c r="BR117" s="82">
        <v>7.3028499927781598E-2</v>
      </c>
      <c r="BS117" s="115">
        <v>1277.4929080389513</v>
      </c>
      <c r="BT117" s="116"/>
      <c r="BU117" s="82">
        <v>6.7691336057497484E-2</v>
      </c>
      <c r="BV117" s="115">
        <v>129.82698501912583</v>
      </c>
      <c r="BW117" s="116"/>
      <c r="BX117" s="82">
        <v>5.1433666033460237E-2</v>
      </c>
      <c r="BY117" s="115">
        <v>814.38302066604012</v>
      </c>
      <c r="BZ117" s="116"/>
      <c r="CA117" s="82">
        <v>3.9179205336344003E-2</v>
      </c>
      <c r="CB117" s="115">
        <v>137.34895467357663</v>
      </c>
      <c r="CC117" s="116"/>
      <c r="CD117" s="82">
        <v>6.572687027054927E-2</v>
      </c>
      <c r="CE117" s="115">
        <v>379.33238864621092</v>
      </c>
      <c r="CF117" s="116"/>
      <c r="CG117" s="82">
        <v>5.8618974182565668E-2</v>
      </c>
      <c r="CH117" s="115">
        <v>35.834878583981755</v>
      </c>
      <c r="CI117" s="116"/>
      <c r="CJ117" s="82">
        <v>7.6689457479997253E-2</v>
      </c>
      <c r="CK117" s="115">
        <v>1657.3687790487836</v>
      </c>
      <c r="CL117" s="116"/>
      <c r="CM117" s="82">
        <v>0.11443329256531053</v>
      </c>
      <c r="CN117" s="115">
        <v>1100.1149199269612</v>
      </c>
      <c r="CO117" s="116"/>
      <c r="CP117" s="82">
        <v>8.7624110803967592E-2</v>
      </c>
      <c r="CQ117" s="115">
        <v>1823.1711721147526</v>
      </c>
      <c r="CR117" s="116"/>
      <c r="CS117" s="82">
        <v>7.2786441628053811E-2</v>
      </c>
      <c r="CT117" s="115">
        <v>430.93934194243906</v>
      </c>
      <c r="CU117" s="116"/>
      <c r="CV117" s="82">
        <v>5.8481946896534333E-2</v>
      </c>
      <c r="CW117" s="115">
        <v>402.71811927028597</v>
      </c>
      <c r="CX117" s="116"/>
      <c r="CY117" s="82">
        <v>3.5837645183298995E-2</v>
      </c>
      <c r="CZ117" s="115">
        <v>19903.894528791916</v>
      </c>
      <c r="DA117" s="82">
        <v>9.8857960988423588E-2</v>
      </c>
      <c r="DC117" s="80" t="s">
        <v>743</v>
      </c>
      <c r="DI117" s="77" t="s">
        <v>715</v>
      </c>
      <c r="DJ117" s="77" t="s">
        <v>716</v>
      </c>
      <c r="DK117" s="77" t="s">
        <v>717</v>
      </c>
      <c r="DN117" s="77" t="s">
        <v>715</v>
      </c>
      <c r="DO117" s="77" t="s">
        <v>716</v>
      </c>
      <c r="DP117" s="77" t="s">
        <v>717</v>
      </c>
      <c r="DS117" s="77" t="s">
        <v>715</v>
      </c>
      <c r="DT117" s="77" t="s">
        <v>716</v>
      </c>
      <c r="DU117" s="77" t="s">
        <v>717</v>
      </c>
      <c r="DX117" s="77" t="s">
        <v>715</v>
      </c>
      <c r="DY117" s="77" t="s">
        <v>716</v>
      </c>
      <c r="DZ117" s="77" t="s">
        <v>717</v>
      </c>
    </row>
    <row r="118" spans="1:137" ht="18.5">
      <c r="C118" s="114" t="s">
        <v>744</v>
      </c>
      <c r="D118" s="113"/>
      <c r="E118" s="109" t="s">
        <v>745</v>
      </c>
      <c r="F118" s="112"/>
      <c r="G118" s="108"/>
      <c r="H118" s="109" t="s">
        <v>745</v>
      </c>
      <c r="I118" s="111"/>
      <c r="J118" s="110"/>
      <c r="K118" s="109" t="s">
        <v>745</v>
      </c>
      <c r="L118" s="111"/>
      <c r="M118" s="110"/>
      <c r="N118" s="109" t="s">
        <v>745</v>
      </c>
      <c r="O118" s="111"/>
      <c r="P118" s="110"/>
      <c r="Q118" s="109" t="s">
        <v>745</v>
      </c>
      <c r="R118" s="111"/>
      <c r="S118" s="110"/>
      <c r="T118" s="109" t="s">
        <v>745</v>
      </c>
      <c r="U118" s="111"/>
      <c r="V118" s="110"/>
      <c r="W118" s="109" t="s">
        <v>745</v>
      </c>
      <c r="X118" s="111"/>
      <c r="Y118" s="110"/>
      <c r="Z118" s="109" t="s">
        <v>745</v>
      </c>
      <c r="AA118" s="111"/>
      <c r="AB118" s="110"/>
      <c r="AC118" s="109" t="s">
        <v>745</v>
      </c>
      <c r="AD118" s="111"/>
      <c r="AE118" s="110"/>
      <c r="AF118" s="109" t="s">
        <v>745</v>
      </c>
      <c r="AG118" s="111"/>
      <c r="AH118" s="110"/>
      <c r="AI118" s="109" t="s">
        <v>745</v>
      </c>
      <c r="AJ118" s="111"/>
      <c r="AK118" s="110"/>
      <c r="AL118" s="109" t="s">
        <v>745</v>
      </c>
      <c r="AM118" s="111"/>
      <c r="AN118" s="110"/>
      <c r="AO118" s="109" t="s">
        <v>745</v>
      </c>
      <c r="AP118" s="111"/>
      <c r="AQ118" s="110"/>
      <c r="AR118" s="109" t="s">
        <v>745</v>
      </c>
      <c r="AS118" s="111"/>
      <c r="AT118" s="110"/>
      <c r="AU118" s="109" t="s">
        <v>745</v>
      </c>
      <c r="AV118" s="111"/>
      <c r="AW118" s="110"/>
      <c r="AX118" s="109" t="s">
        <v>745</v>
      </c>
      <c r="AY118" s="111"/>
      <c r="AZ118" s="110"/>
      <c r="BA118" s="109" t="s">
        <v>745</v>
      </c>
      <c r="BB118" s="111"/>
      <c r="BC118" s="110"/>
      <c r="BD118" s="109" t="s">
        <v>745</v>
      </c>
      <c r="BE118" s="111"/>
      <c r="BF118" s="110"/>
      <c r="BG118" s="109" t="s">
        <v>745</v>
      </c>
      <c r="BH118" s="111"/>
      <c r="BI118" s="110"/>
      <c r="BJ118" s="109" t="s">
        <v>745</v>
      </c>
      <c r="BK118" s="111"/>
      <c r="BL118" s="110"/>
      <c r="BM118" s="109" t="s">
        <v>745</v>
      </c>
      <c r="BN118" s="111"/>
      <c r="BO118" s="110"/>
      <c r="BP118" s="109" t="s">
        <v>745</v>
      </c>
      <c r="BQ118" s="111"/>
      <c r="BR118" s="110"/>
      <c r="BS118" s="109" t="s">
        <v>745</v>
      </c>
      <c r="BT118" s="111"/>
      <c r="BU118" s="110"/>
      <c r="BV118" s="109" t="s">
        <v>745</v>
      </c>
      <c r="BW118" s="111"/>
      <c r="BX118" s="110"/>
      <c r="BY118" s="109" t="s">
        <v>745</v>
      </c>
      <c r="BZ118" s="111"/>
      <c r="CA118" s="110"/>
      <c r="CB118" s="109" t="s">
        <v>745</v>
      </c>
      <c r="CC118" s="111"/>
      <c r="CD118" s="110"/>
      <c r="CE118" s="109" t="s">
        <v>745</v>
      </c>
      <c r="CF118" s="111"/>
      <c r="CG118" s="110"/>
      <c r="CH118" s="109" t="s">
        <v>745</v>
      </c>
      <c r="CI118" s="111"/>
      <c r="CJ118" s="110"/>
      <c r="CK118" s="109" t="s">
        <v>745</v>
      </c>
      <c r="CL118" s="111"/>
      <c r="CM118" s="110"/>
      <c r="CN118" s="109" t="s">
        <v>745</v>
      </c>
      <c r="CO118" s="111"/>
      <c r="CP118" s="110"/>
      <c r="CQ118" s="109" t="s">
        <v>745</v>
      </c>
      <c r="CR118" s="111"/>
      <c r="CS118" s="110"/>
      <c r="CT118" s="109" t="s">
        <v>745</v>
      </c>
      <c r="CU118" s="111"/>
      <c r="CV118" s="110"/>
      <c r="CW118" s="109" t="s">
        <v>745</v>
      </c>
      <c r="CX118" s="111"/>
      <c r="CY118" s="110"/>
      <c r="CZ118" s="109" t="s">
        <v>745</v>
      </c>
      <c r="DA118" s="108"/>
      <c r="DC118" s="213" t="s">
        <v>746</v>
      </c>
      <c r="DD118" s="213"/>
      <c r="DE118" s="213"/>
      <c r="DF118" s="213"/>
      <c r="DG118" s="213"/>
      <c r="DI118" s="90"/>
      <c r="DJ118" s="90"/>
      <c r="DK118" s="90"/>
      <c r="DN118" s="90"/>
      <c r="DO118" s="90"/>
      <c r="DP118" s="90"/>
      <c r="DS118" s="90"/>
      <c r="DT118" s="90"/>
      <c r="DU118" s="90"/>
      <c r="DX118" s="90"/>
      <c r="DY118" s="90"/>
      <c r="DZ118" s="90"/>
    </row>
    <row r="119" spans="1:137">
      <c r="C119" s="107" t="s">
        <v>706</v>
      </c>
      <c r="D119" s="106"/>
      <c r="E119" s="105">
        <v>13.463049922937682</v>
      </c>
      <c r="F119" s="104"/>
      <c r="G119" s="102">
        <v>0.69758709417151332</v>
      </c>
      <c r="H119" s="105">
        <v>6.1402116087135568</v>
      </c>
      <c r="I119" s="104"/>
      <c r="J119" s="102">
        <v>0.866012987114541</v>
      </c>
      <c r="K119" s="105">
        <v>31.290892331766074</v>
      </c>
      <c r="L119" s="104"/>
      <c r="M119" s="102">
        <v>0.7032040257473946</v>
      </c>
      <c r="N119" s="105">
        <v>2.3013180835539089</v>
      </c>
      <c r="O119" s="104"/>
      <c r="P119" s="102">
        <v>0.76117175995314934</v>
      </c>
      <c r="Q119" s="105">
        <v>17.442967965612283</v>
      </c>
      <c r="R119" s="104"/>
      <c r="S119" s="102">
        <v>0.75783657888972122</v>
      </c>
      <c r="T119" s="105">
        <v>86.573950728336072</v>
      </c>
      <c r="U119" s="104"/>
      <c r="V119" s="102">
        <v>0.68106291923650875</v>
      </c>
      <c r="W119" s="105">
        <v>34.905024357017069</v>
      </c>
      <c r="X119" s="104"/>
      <c r="Y119" s="102">
        <v>0.80309273405824322</v>
      </c>
      <c r="Z119" s="105">
        <v>5.4540978210588307</v>
      </c>
      <c r="AA119" s="104"/>
      <c r="AB119" s="102">
        <v>0.80693514164651692</v>
      </c>
      <c r="AC119" s="105">
        <v>70.289184293719686</v>
      </c>
      <c r="AD119" s="104"/>
      <c r="AE119" s="102">
        <v>0.73048051061821107</v>
      </c>
      <c r="AF119" s="105">
        <v>119.46252975216697</v>
      </c>
      <c r="AG119" s="104"/>
      <c r="AH119" s="102">
        <v>0.51666046452853764</v>
      </c>
      <c r="AI119" s="105">
        <v>9.2065722454287577</v>
      </c>
      <c r="AJ119" s="104"/>
      <c r="AK119" s="102">
        <v>0.51281703860819328</v>
      </c>
      <c r="AL119" s="105">
        <v>22.781945023448383</v>
      </c>
      <c r="AM119" s="104"/>
      <c r="AN119" s="102">
        <v>0.53996737911083437</v>
      </c>
      <c r="AO119" s="105">
        <v>38.959395838865028</v>
      </c>
      <c r="AP119" s="104"/>
      <c r="AQ119" s="102">
        <v>0.74622412326224141</v>
      </c>
      <c r="AR119" s="105">
        <v>171.20621740404297</v>
      </c>
      <c r="AS119" s="104"/>
      <c r="AT119" s="102">
        <v>0.58167442526226809</v>
      </c>
      <c r="AU119" s="105">
        <v>64.345549049793377</v>
      </c>
      <c r="AV119" s="104"/>
      <c r="AW119" s="102">
        <v>0.52890119878447084</v>
      </c>
      <c r="AX119" s="105">
        <v>27.900689389767081</v>
      </c>
      <c r="AY119" s="104"/>
      <c r="AZ119" s="102">
        <v>0.67160335201130628</v>
      </c>
      <c r="BA119" s="105">
        <v>3.9655702403105417</v>
      </c>
      <c r="BB119" s="104"/>
      <c r="BC119" s="102">
        <v>0.65306764228106873</v>
      </c>
      <c r="BD119" s="105">
        <v>84.294304495429358</v>
      </c>
      <c r="BE119" s="104"/>
      <c r="BF119" s="102">
        <v>0.89192738341459887</v>
      </c>
      <c r="BG119" s="105">
        <v>176.8462280774273</v>
      </c>
      <c r="BH119" s="104"/>
      <c r="BI119" s="102">
        <v>0.80877862590759519</v>
      </c>
      <c r="BJ119" s="105">
        <v>41.359679640142403</v>
      </c>
      <c r="BK119" s="104"/>
      <c r="BL119" s="102">
        <v>0.75475391278177439</v>
      </c>
      <c r="BM119" s="105">
        <v>268.42259092594838</v>
      </c>
      <c r="BN119" s="104"/>
      <c r="BO119" s="102">
        <v>0.92354739588691104</v>
      </c>
      <c r="BP119" s="105">
        <v>40.015126020646306</v>
      </c>
      <c r="BQ119" s="104"/>
      <c r="BR119" s="102">
        <v>0.72619836165252327</v>
      </c>
      <c r="BS119" s="105">
        <v>245.25781554795998</v>
      </c>
      <c r="BT119" s="104"/>
      <c r="BU119" s="102">
        <v>0.71902495981435488</v>
      </c>
      <c r="BV119" s="105">
        <v>23.967935163090765</v>
      </c>
      <c r="BW119" s="104"/>
      <c r="BX119" s="102">
        <v>0.51370069944329033</v>
      </c>
      <c r="BY119" s="105">
        <v>356.92261851108037</v>
      </c>
      <c r="BZ119" s="104"/>
      <c r="CA119" s="102">
        <v>0.91437787673953719</v>
      </c>
      <c r="CB119" s="105">
        <v>25.251960006985747</v>
      </c>
      <c r="CC119" s="104"/>
      <c r="CD119" s="102">
        <v>0.65374384575746514</v>
      </c>
      <c r="CE119" s="105">
        <v>130.55352564002609</v>
      </c>
      <c r="CF119" s="104"/>
      <c r="CG119" s="102">
        <v>0.87475757908102192</v>
      </c>
      <c r="CH119" s="105">
        <v>6.3275514605466219</v>
      </c>
      <c r="CI119" s="104"/>
      <c r="CJ119" s="102">
        <v>0.55039904249095484</v>
      </c>
      <c r="CK119" s="105">
        <v>295.71426193978357</v>
      </c>
      <c r="CL119" s="104"/>
      <c r="CM119" s="102">
        <v>0.77469035237174233</v>
      </c>
      <c r="CN119" s="105">
        <v>113.51163063316139</v>
      </c>
      <c r="CO119" s="104"/>
      <c r="CP119" s="102">
        <v>0.79517226352634063</v>
      </c>
      <c r="CQ119" s="105">
        <v>412.00403507188423</v>
      </c>
      <c r="CR119" s="104"/>
      <c r="CS119" s="102">
        <v>0.72334849681522095</v>
      </c>
      <c r="CT119" s="105">
        <v>71.084578309797962</v>
      </c>
      <c r="CU119" s="104"/>
      <c r="CV119" s="102">
        <v>0.51160574118615876</v>
      </c>
      <c r="CW119" s="105">
        <v>530.45825807617894</v>
      </c>
      <c r="CX119" s="104"/>
      <c r="CY119" s="102">
        <v>0.85793480721012061</v>
      </c>
      <c r="CZ119" s="103">
        <v>3547.681265576628</v>
      </c>
      <c r="DA119" s="102">
        <v>0.75160522799573337</v>
      </c>
      <c r="DC119" s="216">
        <f>BY119+BS119+BM119</f>
        <v>870.60302498498879</v>
      </c>
      <c r="DD119" s="215">
        <f>DC119/CZ119</f>
        <v>0.24540057570348953</v>
      </c>
      <c r="DE119" s="213" t="s">
        <v>707</v>
      </c>
      <c r="DF119" s="213"/>
      <c r="DG119" s="213"/>
      <c r="DI119" s="95">
        <f>$DC119*DI120</f>
        <v>413.22800115041701</v>
      </c>
      <c r="DJ119" s="95">
        <f t="shared" ref="DJ119" si="30">$DC119*DJ120</f>
        <v>330.58240092033361</v>
      </c>
      <c r="DK119" s="95">
        <f t="shared" ref="DK119" si="31">$DC119*DK120</f>
        <v>495.87360138050036</v>
      </c>
      <c r="DN119" s="217">
        <f t="shared" ref="DN119:DP120" si="32">DI119*$DO$65</f>
        <v>619.84200172562555</v>
      </c>
      <c r="DO119" s="217">
        <f t="shared" si="32"/>
        <v>495.87360138050042</v>
      </c>
      <c r="DP119" s="217">
        <f t="shared" si="32"/>
        <v>743.81040207075057</v>
      </c>
      <c r="DS119" s="217">
        <f>DI119*Synthesis!$BA$59</f>
        <v>55.037710557550199</v>
      </c>
      <c r="DT119" s="95">
        <f>DJ119*Synthesis!$BA$59</f>
        <v>44.030168446040157</v>
      </c>
      <c r="DU119" s="217">
        <f>DK119*Synthesis!$BA$59</f>
        <v>66.045252669060233</v>
      </c>
      <c r="DX119" s="217">
        <f>DN119*Synthesis!$BA$59</f>
        <v>82.556565836325305</v>
      </c>
      <c r="DY119" s="90">
        <f>DO119*Synthesis!$BA$59</f>
        <v>66.045252669060247</v>
      </c>
      <c r="DZ119" s="217">
        <f>DP119*Synthesis!$BA$59</f>
        <v>99.067879003590349</v>
      </c>
    </row>
    <row r="120" spans="1:137">
      <c r="C120" s="101" t="s">
        <v>708</v>
      </c>
      <c r="D120" s="100"/>
      <c r="E120" s="99">
        <v>5.8364039164814985</v>
      </c>
      <c r="F120" s="98"/>
      <c r="G120" s="96">
        <v>0.30241290582848673</v>
      </c>
      <c r="H120" s="99">
        <v>0.94999569772887782</v>
      </c>
      <c r="I120" s="98"/>
      <c r="J120" s="96">
        <v>0.13398701288545897</v>
      </c>
      <c r="K120" s="99">
        <v>13.206708913489607</v>
      </c>
      <c r="L120" s="98"/>
      <c r="M120" s="96">
        <v>0.2967959742526054</v>
      </c>
      <c r="N120" s="99">
        <v>0.72207059772816706</v>
      </c>
      <c r="O120" s="98"/>
      <c r="P120" s="96">
        <v>0.23882824004685071</v>
      </c>
      <c r="Q120" s="99">
        <v>5.5738254322035621</v>
      </c>
      <c r="R120" s="98"/>
      <c r="S120" s="96">
        <v>0.24216342111027875</v>
      </c>
      <c r="T120" s="99">
        <v>40.541985674996489</v>
      </c>
      <c r="U120" s="98"/>
      <c r="V120" s="96">
        <v>0.3189370807634912</v>
      </c>
      <c r="W120" s="99">
        <v>8.5582307276511838</v>
      </c>
      <c r="X120" s="98"/>
      <c r="Y120" s="96">
        <v>0.19690726594175675</v>
      </c>
      <c r="Z120" s="99">
        <v>1.3049309280547294</v>
      </c>
      <c r="AA120" s="98"/>
      <c r="AB120" s="96">
        <v>0.19306485835348308</v>
      </c>
      <c r="AC120" s="99">
        <v>25.934032167227954</v>
      </c>
      <c r="AD120" s="98"/>
      <c r="AE120" s="96">
        <v>0.26951948938178893</v>
      </c>
      <c r="AF120" s="99">
        <v>111.75804537192109</v>
      </c>
      <c r="AG120" s="98"/>
      <c r="AH120" s="96">
        <v>0.48333953547146236</v>
      </c>
      <c r="AI120" s="99">
        <v>8.7463652591747874</v>
      </c>
      <c r="AJ120" s="98"/>
      <c r="AK120" s="96">
        <v>0.48718296139180667</v>
      </c>
      <c r="AL120" s="99">
        <v>19.409390795695856</v>
      </c>
      <c r="AM120" s="98"/>
      <c r="AN120" s="96">
        <v>0.46003262088916558</v>
      </c>
      <c r="AO120" s="99">
        <v>13.249310130794093</v>
      </c>
      <c r="AP120" s="98"/>
      <c r="AQ120" s="96">
        <v>0.25377587673775859</v>
      </c>
      <c r="AR120" s="99">
        <v>123.12719312341611</v>
      </c>
      <c r="AS120" s="98"/>
      <c r="AT120" s="96">
        <v>0.41832557473773191</v>
      </c>
      <c r="AU120" s="99">
        <v>57.313371742357106</v>
      </c>
      <c r="AV120" s="98"/>
      <c r="AW120" s="96">
        <v>0.47109880121552916</v>
      </c>
      <c r="AX120" s="99">
        <v>13.642714624239956</v>
      </c>
      <c r="AY120" s="98"/>
      <c r="AZ120" s="96">
        <v>0.32839664798869372</v>
      </c>
      <c r="BA120" s="99">
        <v>2.1066495169865602</v>
      </c>
      <c r="BB120" s="98"/>
      <c r="BC120" s="96">
        <v>0.34693235771893127</v>
      </c>
      <c r="BD120" s="99">
        <v>10.213730646088921</v>
      </c>
      <c r="BE120" s="98"/>
      <c r="BF120" s="96">
        <v>0.10807261658540113</v>
      </c>
      <c r="BG120" s="99">
        <v>41.812156816181869</v>
      </c>
      <c r="BH120" s="98"/>
      <c r="BI120" s="96">
        <v>0.19122137409240478</v>
      </c>
      <c r="BJ120" s="99">
        <v>13.439214330084589</v>
      </c>
      <c r="BK120" s="98"/>
      <c r="BL120" s="96">
        <v>0.24524608721822566</v>
      </c>
      <c r="BM120" s="99">
        <v>22.220414643001213</v>
      </c>
      <c r="BN120" s="98"/>
      <c r="BO120" s="96">
        <v>7.6452604113088962E-2</v>
      </c>
      <c r="BP120" s="99">
        <v>15.087072130267499</v>
      </c>
      <c r="BQ120" s="98"/>
      <c r="BR120" s="96">
        <v>0.27380163834747667</v>
      </c>
      <c r="BS120" s="99">
        <v>95.839961657553317</v>
      </c>
      <c r="BT120" s="98"/>
      <c r="BU120" s="96">
        <v>0.28097504018564512</v>
      </c>
      <c r="BV120" s="99">
        <v>22.689457340103001</v>
      </c>
      <c r="BW120" s="98"/>
      <c r="BX120" s="96">
        <v>0.48629930055670978</v>
      </c>
      <c r="BY120" s="99">
        <v>33.422147685347035</v>
      </c>
      <c r="BZ120" s="98"/>
      <c r="CA120" s="96">
        <v>8.5622123260462785E-2</v>
      </c>
      <c r="CB120" s="99">
        <v>13.374728673696783</v>
      </c>
      <c r="CC120" s="98"/>
      <c r="CD120" s="96">
        <v>0.34625615424253475</v>
      </c>
      <c r="CE120" s="99">
        <v>18.691852464819036</v>
      </c>
      <c r="CF120" s="98"/>
      <c r="CG120" s="96">
        <v>0.12524242091897797</v>
      </c>
      <c r="CH120" s="99">
        <v>5.1687466287630208</v>
      </c>
      <c r="CI120" s="98"/>
      <c r="CJ120" s="96">
        <v>0.44960095750904505</v>
      </c>
      <c r="CK120" s="99">
        <v>86.005041823899191</v>
      </c>
      <c r="CL120" s="98"/>
      <c r="CM120" s="96">
        <v>0.22530964762825759</v>
      </c>
      <c r="CN120" s="99">
        <v>29.239362880838648</v>
      </c>
      <c r="CO120" s="98"/>
      <c r="CP120" s="96">
        <v>0.20482773647365929</v>
      </c>
      <c r="CQ120" s="99">
        <v>157.57485654932901</v>
      </c>
      <c r="CR120" s="98"/>
      <c r="CS120" s="96">
        <v>0.2766515031847791</v>
      </c>
      <c r="CT120" s="99">
        <v>67.859480732597135</v>
      </c>
      <c r="CU120" s="98"/>
      <c r="CV120" s="96">
        <v>0.48839425881384108</v>
      </c>
      <c r="CW120" s="99">
        <v>87.838439549544063</v>
      </c>
      <c r="CX120" s="98"/>
      <c r="CY120" s="96">
        <v>0.14206519278987934</v>
      </c>
      <c r="CZ120" s="97">
        <v>1172.4578891722622</v>
      </c>
      <c r="DA120" s="96">
        <v>0.2483947720042666</v>
      </c>
      <c r="DI120" s="221">
        <f t="shared" ref="DI120:DK120" si="33">DI88</f>
        <v>0.47464572174848807</v>
      </c>
      <c r="DJ120" s="221">
        <f t="shared" si="33"/>
        <v>0.37971657739879044</v>
      </c>
      <c r="DK120" s="221">
        <f t="shared" si="33"/>
        <v>0.56957486609818564</v>
      </c>
      <c r="DL120" s="213"/>
      <c r="DM120" s="213"/>
      <c r="DN120" s="222">
        <f t="shared" si="32"/>
        <v>0.7119685826227321</v>
      </c>
      <c r="DO120" s="222">
        <f t="shared" si="32"/>
        <v>0.56957486609818564</v>
      </c>
      <c r="DP120" s="222">
        <f t="shared" si="32"/>
        <v>0.85436229914727846</v>
      </c>
      <c r="DQ120" s="213"/>
      <c r="DR120" s="213"/>
      <c r="DS120" s="222">
        <f>DI120*Synthesis!$BA$59</f>
        <v>6.3217917900640394E-2</v>
      </c>
      <c r="DT120" s="222">
        <f>DJ120*Synthesis!$BA$59</f>
        <v>5.0574334320512317E-2</v>
      </c>
      <c r="DU120" s="222">
        <f>DK120*Synthesis!$BA$59</f>
        <v>7.5861501480768465E-2</v>
      </c>
      <c r="DV120" s="213"/>
      <c r="DW120" s="213"/>
      <c r="DX120" s="222">
        <f>DN120*Synthesis!$BA$59</f>
        <v>9.4826876850960584E-2</v>
      </c>
      <c r="DY120" s="222">
        <f>DO120*Synthesis!$BA$59</f>
        <v>7.5861501480768465E-2</v>
      </c>
      <c r="DZ120" s="222">
        <f>DP120*Synthesis!$BA$59</f>
        <v>0.1137922522211527</v>
      </c>
      <c r="EA120" s="213" t="s">
        <v>720</v>
      </c>
      <c r="EB120" s="213"/>
      <c r="EC120" s="213"/>
    </row>
    <row r="121" spans="1:137">
      <c r="C121" s="94" t="s">
        <v>709</v>
      </c>
      <c r="D121" s="92"/>
      <c r="E121" s="91">
        <v>2.7787382400607435E-2</v>
      </c>
      <c r="F121" s="95"/>
      <c r="G121" s="88">
        <v>1.4398014903329358E-3</v>
      </c>
      <c r="H121" s="91">
        <v>1.2499654492294288E-2</v>
      </c>
      <c r="I121" s="95"/>
      <c r="J121" s="88">
        <v>1.7629462654690819E-3</v>
      </c>
      <c r="K121" s="91">
        <v>2.5163780077184441</v>
      </c>
      <c r="L121" s="95"/>
      <c r="M121" s="88">
        <v>5.6550868750183239E-2</v>
      </c>
      <c r="N121" s="91">
        <v>0.16457567252386637</v>
      </c>
      <c r="O121" s="95"/>
      <c r="P121" s="88">
        <v>5.4434176307783765E-2</v>
      </c>
      <c r="Q121" s="91">
        <v>1.6414856802091395</v>
      </c>
      <c r="R121" s="95"/>
      <c r="S121" s="88">
        <v>7.1316870766407733E-2</v>
      </c>
      <c r="T121" s="91">
        <v>11.464526696888967</v>
      </c>
      <c r="U121" s="95"/>
      <c r="V121" s="88">
        <v>9.0189531079034754E-2</v>
      </c>
      <c r="W121" s="91">
        <v>3.7438302378836159</v>
      </c>
      <c r="X121" s="95"/>
      <c r="Y121" s="88">
        <v>8.6137824481633429E-2</v>
      </c>
      <c r="Z121" s="91">
        <v>0</v>
      </c>
      <c r="AA121" s="95"/>
      <c r="AB121" s="88">
        <v>0</v>
      </c>
      <c r="AC121" s="91">
        <v>6.5347882823949259</v>
      </c>
      <c r="AD121" s="95"/>
      <c r="AE121" s="88">
        <v>6.7912802364563249E-2</v>
      </c>
      <c r="AF121" s="91">
        <v>18.299391367575783</v>
      </c>
      <c r="AG121" s="95"/>
      <c r="AH121" s="88">
        <v>7.9142573526404969E-2</v>
      </c>
      <c r="AI121" s="91">
        <v>3.5606280724096315</v>
      </c>
      <c r="AJ121" s="95"/>
      <c r="AK121" s="88">
        <v>0.19833122415184726</v>
      </c>
      <c r="AL121" s="91">
        <v>4.252165764435988</v>
      </c>
      <c r="AM121" s="95"/>
      <c r="AN121" s="88">
        <v>0.10078291388220459</v>
      </c>
      <c r="AO121" s="91">
        <v>3.1393642940013144</v>
      </c>
      <c r="AP121" s="95"/>
      <c r="AQ121" s="88">
        <v>6.0131049710861313E-2</v>
      </c>
      <c r="AR121" s="91">
        <v>0</v>
      </c>
      <c r="AS121" s="95"/>
      <c r="AT121" s="88">
        <v>0</v>
      </c>
      <c r="AU121" s="91">
        <v>0</v>
      </c>
      <c r="AV121" s="95"/>
      <c r="AW121" s="88">
        <v>0</v>
      </c>
      <c r="AX121" s="91">
        <v>0</v>
      </c>
      <c r="AY121" s="95"/>
      <c r="AZ121" s="88">
        <v>0</v>
      </c>
      <c r="BA121" s="91">
        <v>0.8911264742091185</v>
      </c>
      <c r="BB121" s="95"/>
      <c r="BC121" s="88">
        <v>0.14675464818911318</v>
      </c>
      <c r="BD121" s="91">
        <v>0</v>
      </c>
      <c r="BE121" s="95"/>
      <c r="BF121" s="88">
        <v>0</v>
      </c>
      <c r="BG121" s="91">
        <v>15.81075605048736</v>
      </c>
      <c r="BH121" s="95"/>
      <c r="BI121" s="88">
        <v>7.2308025407670826E-2</v>
      </c>
      <c r="BJ121" s="91">
        <v>5.3385032110383497</v>
      </c>
      <c r="BK121" s="95"/>
      <c r="BL121" s="88">
        <v>9.741990803571389E-2</v>
      </c>
      <c r="BM121" s="91">
        <v>0.83073500964390079</v>
      </c>
      <c r="BN121" s="95"/>
      <c r="BO121" s="88">
        <v>2.8582659610806443E-3</v>
      </c>
      <c r="BP121" s="91">
        <v>0</v>
      </c>
      <c r="BQ121" s="95"/>
      <c r="BR121" s="88">
        <v>0</v>
      </c>
      <c r="BS121" s="91">
        <v>1.3067690708915964</v>
      </c>
      <c r="BT121" s="95"/>
      <c r="BU121" s="88">
        <v>3.8310688553806109E-3</v>
      </c>
      <c r="BV121" s="91">
        <v>0</v>
      </c>
      <c r="BW121" s="95"/>
      <c r="BX121" s="88">
        <v>0</v>
      </c>
      <c r="BY121" s="91">
        <v>0.89820409708493332</v>
      </c>
      <c r="BZ121" s="95"/>
      <c r="CA121" s="88">
        <v>2.301053260780608E-3</v>
      </c>
      <c r="CB121" s="91">
        <v>0</v>
      </c>
      <c r="CC121" s="95"/>
      <c r="CD121" s="88">
        <v>0</v>
      </c>
      <c r="CE121" s="91">
        <v>1.190855106145591</v>
      </c>
      <c r="CF121" s="95"/>
      <c r="CG121" s="88">
        <v>7.9791757792928974E-3</v>
      </c>
      <c r="CH121" s="91">
        <v>0</v>
      </c>
      <c r="CI121" s="95"/>
      <c r="CJ121" s="88">
        <v>0</v>
      </c>
      <c r="CK121" s="91">
        <v>0</v>
      </c>
      <c r="CL121" s="95"/>
      <c r="CM121" s="88">
        <v>0</v>
      </c>
      <c r="CN121" s="91">
        <v>0</v>
      </c>
      <c r="CO121" s="95"/>
      <c r="CP121" s="88">
        <v>0</v>
      </c>
      <c r="CQ121" s="91">
        <v>0</v>
      </c>
      <c r="CR121" s="95"/>
      <c r="CS121" s="88">
        <v>0</v>
      </c>
      <c r="CT121" s="91">
        <v>43.107878355317339</v>
      </c>
      <c r="CU121" s="95"/>
      <c r="CV121" s="88">
        <v>0.31025348368557526</v>
      </c>
      <c r="CW121" s="91">
        <v>29.285211232170376</v>
      </c>
      <c r="CX121" s="95"/>
      <c r="CY121" s="88">
        <v>4.736433389443357E-2</v>
      </c>
      <c r="CZ121" s="89">
        <v>154.01745971992315</v>
      </c>
      <c r="DA121" s="88">
        <v>3.2629855745877227E-2</v>
      </c>
      <c r="DC121" s="232">
        <f>DC119/DC87</f>
        <v>1.6529120046016679</v>
      </c>
      <c r="DD121" s="233"/>
    </row>
    <row r="122" spans="1:137">
      <c r="C122" s="94" t="s">
        <v>710</v>
      </c>
      <c r="D122" s="92"/>
      <c r="E122" s="91">
        <v>1.8468897504850444E-2</v>
      </c>
      <c r="F122" s="90"/>
      <c r="G122" s="88">
        <v>9.5696477519626377E-4</v>
      </c>
      <c r="H122" s="91">
        <v>0</v>
      </c>
      <c r="I122" s="90"/>
      <c r="J122" s="88">
        <v>0</v>
      </c>
      <c r="K122" s="91">
        <v>6.96071391042202E-2</v>
      </c>
      <c r="L122" s="90"/>
      <c r="M122" s="88">
        <v>1.564289695540424E-3</v>
      </c>
      <c r="N122" s="91">
        <v>0</v>
      </c>
      <c r="O122" s="90"/>
      <c r="P122" s="88">
        <v>0</v>
      </c>
      <c r="Q122" s="91">
        <v>4.602975351921694E-2</v>
      </c>
      <c r="R122" s="90"/>
      <c r="S122" s="88">
        <v>1.9998334574087492E-3</v>
      </c>
      <c r="T122" s="91">
        <v>0.24214756669176213</v>
      </c>
      <c r="U122" s="90"/>
      <c r="V122" s="88">
        <v>1.9049347669787043E-3</v>
      </c>
      <c r="W122" s="91">
        <v>0</v>
      </c>
      <c r="X122" s="90"/>
      <c r="Y122" s="88">
        <v>0</v>
      </c>
      <c r="Z122" s="91">
        <v>0</v>
      </c>
      <c r="AA122" s="90"/>
      <c r="AB122" s="88">
        <v>0</v>
      </c>
      <c r="AC122" s="91">
        <v>3.3812320641085263</v>
      </c>
      <c r="AD122" s="90"/>
      <c r="AE122" s="88">
        <v>3.5139462059874137E-2</v>
      </c>
      <c r="AF122" s="91">
        <v>7.4748174895250425</v>
      </c>
      <c r="AG122" s="90"/>
      <c r="AH122" s="88">
        <v>3.2327648547338696E-2</v>
      </c>
      <c r="AI122" s="91">
        <v>0.11809114617150201</v>
      </c>
      <c r="AJ122" s="90"/>
      <c r="AK122" s="88">
        <v>6.5778174820260316E-3</v>
      </c>
      <c r="AL122" s="91">
        <v>2.8017910676082178</v>
      </c>
      <c r="AM122" s="90"/>
      <c r="AN122" s="88">
        <v>6.6406787393939543E-2</v>
      </c>
      <c r="AO122" s="91">
        <v>0.12011961973446261</v>
      </c>
      <c r="AP122" s="90"/>
      <c r="AQ122" s="88">
        <v>2.3007584176529799E-3</v>
      </c>
      <c r="AR122" s="91">
        <v>0</v>
      </c>
      <c r="AS122" s="90"/>
      <c r="AT122" s="88">
        <v>0</v>
      </c>
      <c r="AU122" s="91">
        <v>0</v>
      </c>
      <c r="AV122" s="90"/>
      <c r="AW122" s="88">
        <v>0</v>
      </c>
      <c r="AX122" s="91">
        <v>0</v>
      </c>
      <c r="AY122" s="90"/>
      <c r="AZ122" s="88">
        <v>0</v>
      </c>
      <c r="BA122" s="91">
        <v>0</v>
      </c>
      <c r="BB122" s="90"/>
      <c r="BC122" s="88">
        <v>0</v>
      </c>
      <c r="BD122" s="91">
        <v>0.8093320032390322</v>
      </c>
      <c r="BE122" s="90"/>
      <c r="BF122" s="88">
        <v>8.5636316745673728E-3</v>
      </c>
      <c r="BG122" s="91">
        <v>2.0243316094055941</v>
      </c>
      <c r="BH122" s="90"/>
      <c r="BI122" s="88">
        <v>9.2579647032084173E-3</v>
      </c>
      <c r="BJ122" s="91">
        <v>0.42047201548811969</v>
      </c>
      <c r="BK122" s="90"/>
      <c r="BL122" s="88">
        <v>7.6730018623472227E-3</v>
      </c>
      <c r="BM122" s="91">
        <v>0</v>
      </c>
      <c r="BN122" s="90"/>
      <c r="BO122" s="88">
        <v>0</v>
      </c>
      <c r="BP122" s="91">
        <v>0</v>
      </c>
      <c r="BQ122" s="90"/>
      <c r="BR122" s="88">
        <v>0</v>
      </c>
      <c r="BS122" s="91">
        <v>0</v>
      </c>
      <c r="BT122" s="90"/>
      <c r="BU122" s="88">
        <v>0</v>
      </c>
      <c r="BV122" s="91">
        <v>0</v>
      </c>
      <c r="BW122" s="90"/>
      <c r="BX122" s="88">
        <v>0</v>
      </c>
      <c r="BY122" s="91">
        <v>0</v>
      </c>
      <c r="BZ122" s="90"/>
      <c r="CA122" s="88">
        <v>0</v>
      </c>
      <c r="CB122" s="91">
        <v>0</v>
      </c>
      <c r="CC122" s="90"/>
      <c r="CD122" s="88">
        <v>0</v>
      </c>
      <c r="CE122" s="91">
        <v>0</v>
      </c>
      <c r="CF122" s="90"/>
      <c r="CG122" s="88">
        <v>0</v>
      </c>
      <c r="CH122" s="91">
        <v>0.14280223387197716</v>
      </c>
      <c r="CI122" s="90"/>
      <c r="CJ122" s="88">
        <v>1.2421584127569579E-2</v>
      </c>
      <c r="CK122" s="91">
        <v>3.6598920815344695</v>
      </c>
      <c r="CL122" s="90"/>
      <c r="CM122" s="88">
        <v>9.5879145891983996E-3</v>
      </c>
      <c r="CN122" s="91">
        <v>1.3051423224537784</v>
      </c>
      <c r="CO122" s="90"/>
      <c r="CP122" s="88">
        <v>9.1427897650728351E-3</v>
      </c>
      <c r="CQ122" s="91">
        <v>8.0951419893718946</v>
      </c>
      <c r="CR122" s="90"/>
      <c r="CS122" s="88">
        <v>1.4212503497681236E-2</v>
      </c>
      <c r="CT122" s="91">
        <v>0.56322301657219176</v>
      </c>
      <c r="CU122" s="90"/>
      <c r="CV122" s="88">
        <v>4.0535955294089916E-3</v>
      </c>
      <c r="CW122" s="91">
        <v>16.076074274337149</v>
      </c>
      <c r="CX122" s="90"/>
      <c r="CY122" s="88">
        <v>2.6000582464809747E-2</v>
      </c>
      <c r="CZ122" s="89">
        <v>47.368716290242006</v>
      </c>
      <c r="DA122" s="88">
        <v>1.0035449112254404E-2</v>
      </c>
      <c r="DC122" s="232">
        <f>CZ119/CZ87</f>
        <v>1.3894454607301967</v>
      </c>
      <c r="DD122" s="234">
        <f>DC121/DC122</f>
        <v>1.1896199248677319</v>
      </c>
      <c r="DE122" s="233" t="s">
        <v>733</v>
      </c>
      <c r="DI122" s="223">
        <f>DI119/$CZ119</f>
        <v>0.11647833337227727</v>
      </c>
      <c r="DJ122" s="223">
        <f t="shared" ref="DJ122:DK122" si="34">DJ119/$CZ119</f>
        <v>9.3182666697821812E-2</v>
      </c>
      <c r="DK122" s="223">
        <f t="shared" si="34"/>
        <v>0.13977400004673271</v>
      </c>
      <c r="DL122" s="224"/>
      <c r="DM122" s="224"/>
      <c r="DN122" s="223">
        <f t="shared" ref="DN122:DP122" si="35">DN119/$CZ119</f>
        <v>0.17471750005841591</v>
      </c>
      <c r="DO122" s="223">
        <f t="shared" si="35"/>
        <v>0.13977400004673274</v>
      </c>
      <c r="DP122" s="223">
        <f t="shared" si="35"/>
        <v>0.20966100007009908</v>
      </c>
      <c r="DQ122" s="224"/>
      <c r="DR122" s="224"/>
      <c r="DS122" s="225">
        <f t="shared" ref="DS122:DU122" si="36">DS119/$CZ119</f>
        <v>1.5513713447593088E-2</v>
      </c>
      <c r="DT122" s="225">
        <f t="shared" si="36"/>
        <v>1.241097075807447E-2</v>
      </c>
      <c r="DU122" s="225">
        <f t="shared" si="36"/>
        <v>1.8616456137111704E-2</v>
      </c>
      <c r="DV122" s="226"/>
      <c r="DW122" s="226"/>
      <c r="DX122" s="225">
        <f t="shared" ref="DX122:DZ122" si="37">DX119/$CZ119</f>
        <v>2.3270570171389632E-2</v>
      </c>
      <c r="DY122" s="225">
        <f t="shared" si="37"/>
        <v>1.8616456137111707E-2</v>
      </c>
      <c r="DZ122" s="225">
        <f t="shared" si="37"/>
        <v>2.7924684205667554E-2</v>
      </c>
      <c r="EA122" s="224" t="s">
        <v>707</v>
      </c>
      <c r="EB122" s="224"/>
      <c r="EC122" s="224"/>
    </row>
    <row r="123" spans="1:137" ht="18.649999999999999" customHeight="1">
      <c r="C123" s="94" t="s">
        <v>711</v>
      </c>
      <c r="D123" s="92"/>
      <c r="E123" s="91">
        <v>0</v>
      </c>
      <c r="F123" s="90"/>
      <c r="G123" s="88">
        <v>0</v>
      </c>
      <c r="H123" s="91">
        <v>0.50692471565021358</v>
      </c>
      <c r="I123" s="90"/>
      <c r="J123" s="88">
        <v>7.1496458952561556E-2</v>
      </c>
      <c r="K123" s="91">
        <v>0</v>
      </c>
      <c r="L123" s="90"/>
      <c r="M123" s="88">
        <v>0</v>
      </c>
      <c r="N123" s="91">
        <v>0.40026057677427768</v>
      </c>
      <c r="O123" s="90"/>
      <c r="P123" s="88">
        <v>0.13238806484006091</v>
      </c>
      <c r="Q123" s="91">
        <v>0</v>
      </c>
      <c r="R123" s="90"/>
      <c r="S123" s="88">
        <v>0</v>
      </c>
      <c r="T123" s="91">
        <v>0</v>
      </c>
      <c r="U123" s="90"/>
      <c r="V123" s="88">
        <v>0</v>
      </c>
      <c r="W123" s="91">
        <v>2.1483892537518416</v>
      </c>
      <c r="X123" s="90"/>
      <c r="Y123" s="88">
        <v>4.9430012767490351E-2</v>
      </c>
      <c r="Z123" s="91">
        <v>0.39726777259309481</v>
      </c>
      <c r="AA123" s="90"/>
      <c r="AB123" s="88">
        <v>5.8775866672441078E-2</v>
      </c>
      <c r="AC123" s="91">
        <v>1.5144896260309484</v>
      </c>
      <c r="AD123" s="90"/>
      <c r="AE123" s="88">
        <v>1.5739336947290745E-2</v>
      </c>
      <c r="AF123" s="91">
        <v>0</v>
      </c>
      <c r="AG123" s="90"/>
      <c r="AH123" s="88">
        <v>0</v>
      </c>
      <c r="AI123" s="91">
        <v>0</v>
      </c>
      <c r="AJ123" s="90"/>
      <c r="AK123" s="88">
        <v>0</v>
      </c>
      <c r="AL123" s="91">
        <v>0</v>
      </c>
      <c r="AM123" s="90"/>
      <c r="AN123" s="88">
        <v>0</v>
      </c>
      <c r="AO123" s="91">
        <v>1.6860939961437882</v>
      </c>
      <c r="AP123" s="90"/>
      <c r="AQ123" s="88">
        <v>3.2295265029622738E-2</v>
      </c>
      <c r="AR123" s="91">
        <v>31.676880251536389</v>
      </c>
      <c r="AS123" s="90"/>
      <c r="AT123" s="88">
        <v>0.10762244148487919</v>
      </c>
      <c r="AU123" s="91">
        <v>30.363621116248595</v>
      </c>
      <c r="AV123" s="90"/>
      <c r="AW123" s="88">
        <v>0.24957989860952043</v>
      </c>
      <c r="AX123" s="91">
        <v>1.9957966807789425</v>
      </c>
      <c r="AY123" s="90"/>
      <c r="AZ123" s="88">
        <v>4.8041240917716492E-2</v>
      </c>
      <c r="BA123" s="91">
        <v>0</v>
      </c>
      <c r="BB123" s="90"/>
      <c r="BC123" s="88">
        <v>0</v>
      </c>
      <c r="BD123" s="91">
        <v>-1.5782919699417879</v>
      </c>
      <c r="BE123" s="90"/>
      <c r="BF123" s="88">
        <v>-1.6700082353615975E-2</v>
      </c>
      <c r="BG123" s="91">
        <v>-6.055299915888142</v>
      </c>
      <c r="BH123" s="90"/>
      <c r="BI123" s="88">
        <v>-2.7692969189516425E-2</v>
      </c>
      <c r="BJ123" s="91">
        <v>4.1036483089639342</v>
      </c>
      <c r="BK123" s="90"/>
      <c r="BL123" s="88">
        <v>7.4885604647303719E-2</v>
      </c>
      <c r="BM123" s="91">
        <v>0</v>
      </c>
      <c r="BN123" s="90"/>
      <c r="BO123" s="88">
        <v>0</v>
      </c>
      <c r="BP123" s="91">
        <v>8.0897592540670864</v>
      </c>
      <c r="BQ123" s="90"/>
      <c r="BR123" s="88">
        <v>0.14681373022380825</v>
      </c>
      <c r="BS123" s="91">
        <v>63.150998087901527</v>
      </c>
      <c r="BT123" s="90"/>
      <c r="BU123" s="88">
        <v>0.18514045622130426</v>
      </c>
      <c r="BV123" s="91">
        <v>18.537248161797731</v>
      </c>
      <c r="BW123" s="90"/>
      <c r="BX123" s="88">
        <v>0.39730570371091423</v>
      </c>
      <c r="BY123" s="91">
        <v>10.677340329624228</v>
      </c>
      <c r="BZ123" s="90"/>
      <c r="CA123" s="88">
        <v>2.7353614687000125E-2</v>
      </c>
      <c r="CB123" s="91">
        <v>8.9966010439891502</v>
      </c>
      <c r="CC123" s="90"/>
      <c r="CD123" s="88">
        <v>0.23291152701081547</v>
      </c>
      <c r="CE123" s="91">
        <v>4.6982516628504882</v>
      </c>
      <c r="CF123" s="90"/>
      <c r="CG123" s="88">
        <v>3.1480047975421775E-2</v>
      </c>
      <c r="CH123" s="91">
        <v>3.7516164335236355</v>
      </c>
      <c r="CI123" s="90"/>
      <c r="CJ123" s="88">
        <v>0.32633256413316619</v>
      </c>
      <c r="CK123" s="91">
        <v>24.876546741911714</v>
      </c>
      <c r="CL123" s="90"/>
      <c r="CM123" s="88">
        <v>6.5169737282431084E-2</v>
      </c>
      <c r="CN123" s="91">
        <v>9.6528748500269508</v>
      </c>
      <c r="CO123" s="90"/>
      <c r="CP123" s="88">
        <v>6.7620368954421764E-2</v>
      </c>
      <c r="CQ123" s="91">
        <v>78.054028715617363</v>
      </c>
      <c r="CR123" s="90"/>
      <c r="CS123" s="88">
        <v>0.13703813442497725</v>
      </c>
      <c r="CT123" s="91">
        <v>10.208984324683803</v>
      </c>
      <c r="CU123" s="90"/>
      <c r="CV123" s="88">
        <v>7.3475500824175588E-2</v>
      </c>
      <c r="CW123" s="91">
        <v>9.149066279551441</v>
      </c>
      <c r="CX123" s="90"/>
      <c r="CY123" s="88">
        <v>1.4797210327475654E-2</v>
      </c>
      <c r="CZ123" s="89">
        <v>317.00309629818719</v>
      </c>
      <c r="DA123" s="88">
        <v>6.7159692946605856E-2</v>
      </c>
      <c r="DN123" s="80" t="s">
        <v>725</v>
      </c>
      <c r="DX123" s="257" t="s">
        <v>762</v>
      </c>
    </row>
    <row r="124" spans="1:137" ht="18.5">
      <c r="C124" s="94" t="s">
        <v>712</v>
      </c>
      <c r="D124" s="92"/>
      <c r="E124" s="91">
        <v>1.4985106500743695</v>
      </c>
      <c r="F124" s="90"/>
      <c r="G124" s="88">
        <v>7.7645236105783361E-2</v>
      </c>
      <c r="H124" s="91">
        <v>8.1747369419518726E-2</v>
      </c>
      <c r="I124" s="90"/>
      <c r="J124" s="88">
        <v>1.1529616256105789E-2</v>
      </c>
      <c r="K124" s="91">
        <v>2.4397610455629684</v>
      </c>
      <c r="L124" s="90"/>
      <c r="M124" s="88">
        <v>5.4829046449399226E-2</v>
      </c>
      <c r="N124" s="91">
        <v>2.6653742274153763E-2</v>
      </c>
      <c r="O124" s="90"/>
      <c r="P124" s="88">
        <v>8.8158503864118366E-3</v>
      </c>
      <c r="Q124" s="91">
        <v>0.93959996947664859</v>
      </c>
      <c r="R124" s="90"/>
      <c r="S124" s="88">
        <v>4.0822366227860868E-2</v>
      </c>
      <c r="T124" s="91">
        <v>4.6530782031598914</v>
      </c>
      <c r="U124" s="90"/>
      <c r="V124" s="88">
        <v>3.6604994895336369E-2</v>
      </c>
      <c r="W124" s="91">
        <v>0.42486673912250533</v>
      </c>
      <c r="X124" s="90"/>
      <c r="Y124" s="88">
        <v>9.7753087819779493E-3</v>
      </c>
      <c r="Z124" s="91">
        <v>0.21767683434187757</v>
      </c>
      <c r="AA124" s="90"/>
      <c r="AB124" s="88">
        <v>3.2205342279454818E-2</v>
      </c>
      <c r="AC124" s="91">
        <v>3.9454002579412424</v>
      </c>
      <c r="AD124" s="90"/>
      <c r="AE124" s="88">
        <v>4.1002581321343483E-2</v>
      </c>
      <c r="AF124" s="91">
        <v>14.782074085842055</v>
      </c>
      <c r="AG124" s="90"/>
      <c r="AH124" s="88">
        <v>6.3930617238145998E-2</v>
      </c>
      <c r="AI124" s="91">
        <v>0.85360980380828289</v>
      </c>
      <c r="AJ124" s="90"/>
      <c r="AK124" s="88">
        <v>4.7547082675990913E-2</v>
      </c>
      <c r="AL124" s="91">
        <v>2.5158150435363429</v>
      </c>
      <c r="AM124" s="90"/>
      <c r="AN124" s="88">
        <v>5.9628712736675103E-2</v>
      </c>
      <c r="AO124" s="91">
        <v>6.5852724768370079</v>
      </c>
      <c r="AP124" s="90"/>
      <c r="AQ124" s="88">
        <v>0.12613360845725638</v>
      </c>
      <c r="AR124" s="91">
        <v>23.10973584884233</v>
      </c>
      <c r="AS124" s="90"/>
      <c r="AT124" s="88">
        <v>7.8515503243171123E-2</v>
      </c>
      <c r="AU124" s="91">
        <v>9.3008589546467686</v>
      </c>
      <c r="AV124" s="90"/>
      <c r="AW124" s="88">
        <v>7.6450283251623799E-2</v>
      </c>
      <c r="AX124" s="91">
        <v>4.0762020594697459</v>
      </c>
      <c r="AY124" s="90"/>
      <c r="AZ124" s="88">
        <v>9.8119115566345685E-2</v>
      </c>
      <c r="BA124" s="91">
        <v>0.6820435901584968</v>
      </c>
      <c r="BB124" s="90"/>
      <c r="BC124" s="88">
        <v>0.11232195431314422</v>
      </c>
      <c r="BD124" s="91">
        <v>2.8832387400646753</v>
      </c>
      <c r="BE124" s="90"/>
      <c r="BF124" s="88">
        <v>3.0507868836202701E-2</v>
      </c>
      <c r="BG124" s="91">
        <v>6.5950561062594311</v>
      </c>
      <c r="BH124" s="90"/>
      <c r="BI124" s="88">
        <v>3.0161459893103728E-2</v>
      </c>
      <c r="BJ124" s="91">
        <v>1.5337185974045904</v>
      </c>
      <c r="BK124" s="90"/>
      <c r="BL124" s="88">
        <v>2.7988130531208917E-2</v>
      </c>
      <c r="BM124" s="91">
        <v>4.7682585662785986</v>
      </c>
      <c r="BN124" s="90"/>
      <c r="BO124" s="88">
        <v>1.6405894774396759E-2</v>
      </c>
      <c r="BP124" s="91">
        <v>2.3149142556149682</v>
      </c>
      <c r="BQ124" s="90"/>
      <c r="BR124" s="88">
        <v>4.2011286905013934E-2</v>
      </c>
      <c r="BS124" s="91">
        <v>5.76394115476762</v>
      </c>
      <c r="BT124" s="90"/>
      <c r="BU124" s="88">
        <v>1.6898207903872718E-2</v>
      </c>
      <c r="BV124" s="91">
        <v>1.3937999221340982</v>
      </c>
      <c r="BW124" s="90"/>
      <c r="BX124" s="88">
        <v>2.9873077927333611E-2</v>
      </c>
      <c r="BY124" s="91">
        <v>4.6503798361586748</v>
      </c>
      <c r="BZ124" s="90"/>
      <c r="CA124" s="88">
        <v>1.1913519121756413E-2</v>
      </c>
      <c r="CB124" s="91">
        <v>1.4615563229866992</v>
      </c>
      <c r="CC124" s="90"/>
      <c r="CD124" s="88">
        <v>3.7837991629803704E-2</v>
      </c>
      <c r="CE124" s="91">
        <v>2.6285759542837459</v>
      </c>
      <c r="CF124" s="90"/>
      <c r="CG124" s="88">
        <v>1.761244460406115E-2</v>
      </c>
      <c r="CH124" s="91">
        <v>0.32538163161187061</v>
      </c>
      <c r="CI124" s="90"/>
      <c r="CJ124" s="88">
        <v>2.8303165861229846E-2</v>
      </c>
      <c r="CK124" s="91">
        <v>10.506350944093976</v>
      </c>
      <c r="CL124" s="90"/>
      <c r="CM124" s="88">
        <v>2.7523761152509894E-2</v>
      </c>
      <c r="CN124" s="91">
        <v>4.727668246789257</v>
      </c>
      <c r="CO124" s="90"/>
      <c r="CP124" s="88">
        <v>3.3118286117746698E-2</v>
      </c>
      <c r="CQ124" s="91">
        <v>23.789379163072855</v>
      </c>
      <c r="CR124" s="90"/>
      <c r="CS124" s="88">
        <v>4.1766609530350177E-2</v>
      </c>
      <c r="CT124" s="91">
        <v>3.8819789660416095</v>
      </c>
      <c r="CU124" s="90"/>
      <c r="CV124" s="88">
        <v>2.793915042353215E-2</v>
      </c>
      <c r="CW124" s="91">
        <v>9.5691689913619395</v>
      </c>
      <c r="CX124" s="90"/>
      <c r="CY124" s="88">
        <v>1.5476661978153566E-2</v>
      </c>
      <c r="CZ124" s="89">
        <v>162.92627407343883</v>
      </c>
      <c r="DA124" s="88">
        <v>3.4517260769636453E-2</v>
      </c>
      <c r="DC124" s="260" t="s">
        <v>747</v>
      </c>
      <c r="DD124" s="260"/>
      <c r="DE124" s="260"/>
      <c r="DF124" s="260"/>
      <c r="DG124" s="260"/>
      <c r="DI124" s="227"/>
      <c r="DJ124" s="227"/>
      <c r="DK124" s="227"/>
      <c r="DL124" s="227"/>
      <c r="DM124" s="227"/>
      <c r="DN124" s="228">
        <f>DN122-DI122</f>
        <v>5.8239166686138641E-2</v>
      </c>
      <c r="DO124" s="228">
        <f t="shared" ref="DO124" si="38">DO122-DJ122</f>
        <v>4.6591333348910927E-2</v>
      </c>
      <c r="DP124" s="228">
        <f t="shared" ref="DP124" si="39">DP122-DK122</f>
        <v>6.9887000023366369E-2</v>
      </c>
      <c r="DQ124" s="229"/>
      <c r="DR124" s="229"/>
      <c r="DS124" s="229"/>
      <c r="DT124" s="229"/>
      <c r="DU124" s="229"/>
      <c r="DV124" s="229"/>
      <c r="DW124" s="229"/>
      <c r="DX124" s="228">
        <f>DX122-DS122</f>
        <v>7.7568567237965447E-3</v>
      </c>
      <c r="DY124" s="228">
        <f t="shared" ref="DY124" si="40">DY122-DT122</f>
        <v>6.2054853790372375E-3</v>
      </c>
      <c r="DZ124" s="228">
        <f t="shared" ref="DZ124" si="41">DZ122-DU122</f>
        <v>9.3082280685558502E-3</v>
      </c>
      <c r="EA124" s="227" t="s">
        <v>748</v>
      </c>
      <c r="EB124" s="227"/>
      <c r="EC124" s="227"/>
      <c r="ED124" s="227"/>
      <c r="EE124" s="227"/>
      <c r="EF124" s="227"/>
      <c r="EG124" s="227"/>
    </row>
    <row r="125" spans="1:137">
      <c r="C125" s="93" t="s">
        <v>713</v>
      </c>
      <c r="D125" s="92"/>
      <c r="E125" s="91">
        <v>0.12644601522019064</v>
      </c>
      <c r="F125" s="90"/>
      <c r="G125" s="88">
        <v>6.5517924119657912E-3</v>
      </c>
      <c r="H125" s="91">
        <v>3.0425287572677092E-2</v>
      </c>
      <c r="I125" s="90"/>
      <c r="J125" s="88">
        <v>4.2911703787605069E-3</v>
      </c>
      <c r="K125" s="91">
        <v>0.88252390977899287</v>
      </c>
      <c r="L125" s="90"/>
      <c r="M125" s="88">
        <v>1.9833067066128363E-2</v>
      </c>
      <c r="N125" s="91">
        <v>1.0733580287120077E-2</v>
      </c>
      <c r="O125" s="90"/>
      <c r="P125" s="88">
        <v>3.5501820700633417E-3</v>
      </c>
      <c r="Q125" s="91">
        <v>0.94939090977036955</v>
      </c>
      <c r="R125" s="90"/>
      <c r="S125" s="88">
        <v>4.1247748692068507E-2</v>
      </c>
      <c r="T125" s="91">
        <v>3.7164956033786982</v>
      </c>
      <c r="U125" s="90"/>
      <c r="V125" s="88">
        <v>2.9237054837769845E-2</v>
      </c>
      <c r="W125" s="91">
        <v>0.19990755082040784</v>
      </c>
      <c r="X125" s="90"/>
      <c r="Y125" s="88">
        <v>4.5994610949175226E-3</v>
      </c>
      <c r="Z125" s="91">
        <v>1.4920946797443515E-2</v>
      </c>
      <c r="AA125" s="90"/>
      <c r="AB125" s="88">
        <v>2.2075578239551625E-3</v>
      </c>
      <c r="AC125" s="91">
        <v>1.0344898836831302</v>
      </c>
      <c r="AD125" s="90"/>
      <c r="AE125" s="88">
        <v>1.0750938512879371E-2</v>
      </c>
      <c r="AF125" s="91">
        <v>10.885466194015262</v>
      </c>
      <c r="AG125" s="90"/>
      <c r="AH125" s="88">
        <v>4.7078276611730641E-2</v>
      </c>
      <c r="AI125" s="91">
        <v>0.613797233861753</v>
      </c>
      <c r="AJ125" s="90"/>
      <c r="AK125" s="88">
        <v>3.4189236925954943E-2</v>
      </c>
      <c r="AL125" s="91">
        <v>0.98270548823299553</v>
      </c>
      <c r="AM125" s="90"/>
      <c r="AN125" s="88">
        <v>2.3291641972309745E-2</v>
      </c>
      <c r="AO125" s="91">
        <v>1.8700838983810694E-2</v>
      </c>
      <c r="AP125" s="90"/>
      <c r="AQ125" s="88">
        <v>3.5819388043592981E-4</v>
      </c>
      <c r="AR125" s="91">
        <v>3.1586484197471436</v>
      </c>
      <c r="AS125" s="90"/>
      <c r="AT125" s="88">
        <v>1.073153202039381E-2</v>
      </c>
      <c r="AU125" s="91">
        <v>0.43148670735997652</v>
      </c>
      <c r="AV125" s="90"/>
      <c r="AW125" s="88">
        <v>3.5466918870434064E-3</v>
      </c>
      <c r="AX125" s="91">
        <v>8.4692993716898035E-2</v>
      </c>
      <c r="AY125" s="90"/>
      <c r="AZ125" s="88">
        <v>2.0386628329335365E-3</v>
      </c>
      <c r="BA125" s="91">
        <v>8.5619251797516456E-3</v>
      </c>
      <c r="BB125" s="90"/>
      <c r="BC125" s="88">
        <v>1.4100156980423209E-3</v>
      </c>
      <c r="BD125" s="91">
        <v>1.2999833082464471</v>
      </c>
      <c r="BE125" s="90"/>
      <c r="BF125" s="88">
        <v>1.3755267542064813E-2</v>
      </c>
      <c r="BG125" s="91">
        <v>1.1245684168304182</v>
      </c>
      <c r="BH125" s="90"/>
      <c r="BI125" s="88">
        <v>5.1430381568838088E-3</v>
      </c>
      <c r="BJ125" s="91">
        <v>0.45661879891933155</v>
      </c>
      <c r="BK125" s="90"/>
      <c r="BL125" s="88">
        <v>8.3326280119343094E-3</v>
      </c>
      <c r="BM125" s="91">
        <v>1.4567692856909653</v>
      </c>
      <c r="BN125" s="90"/>
      <c r="BO125" s="88">
        <v>5.0122289467770254E-3</v>
      </c>
      <c r="BP125" s="91">
        <v>0.66873207022203351</v>
      </c>
      <c r="BQ125" s="90"/>
      <c r="BR125" s="88">
        <v>1.2136214028894296E-2</v>
      </c>
      <c r="BS125" s="91">
        <v>2.3386066102713396</v>
      </c>
      <c r="BT125" s="90"/>
      <c r="BU125" s="88">
        <v>6.8561180006233707E-3</v>
      </c>
      <c r="BV125" s="91">
        <v>0.36448362946516089</v>
      </c>
      <c r="BW125" s="90"/>
      <c r="BX125" s="88">
        <v>7.8119159668044351E-3</v>
      </c>
      <c r="BY125" s="91">
        <v>0.84181810644852972</v>
      </c>
      <c r="BZ125" s="90"/>
      <c r="CA125" s="88">
        <v>2.1566014952661464E-3</v>
      </c>
      <c r="CB125" s="91">
        <v>0.38616628180421719</v>
      </c>
      <c r="CC125" s="90"/>
      <c r="CD125" s="88">
        <v>9.9973954536087782E-3</v>
      </c>
      <c r="CE125" s="91">
        <v>1.403356325257487</v>
      </c>
      <c r="CF125" s="90"/>
      <c r="CG125" s="88">
        <v>9.4030136348452059E-3</v>
      </c>
      <c r="CH125" s="91">
        <v>7.60622926678544E-2</v>
      </c>
      <c r="CI125" s="90"/>
      <c r="CJ125" s="88">
        <v>6.6162422091842234E-3</v>
      </c>
      <c r="CK125" s="91">
        <v>3.5146574794032257</v>
      </c>
      <c r="CL125" s="90"/>
      <c r="CM125" s="88">
        <v>9.2074397201015075E-3</v>
      </c>
      <c r="CN125" s="91">
        <v>1.1136691971752519</v>
      </c>
      <c r="CO125" s="90"/>
      <c r="CP125" s="88">
        <v>7.8014812349872075E-3</v>
      </c>
      <c r="CQ125" s="91">
        <v>6.2814608412216302</v>
      </c>
      <c r="CR125" s="90"/>
      <c r="CS125" s="88">
        <v>1.1028254265783058E-2</v>
      </c>
      <c r="CT125" s="91">
        <v>1.9644902084809501</v>
      </c>
      <c r="CU125" s="90"/>
      <c r="CV125" s="88">
        <v>1.4138713249204399E-2</v>
      </c>
      <c r="CW125" s="91">
        <v>1.6428060337894224</v>
      </c>
      <c r="CX125" s="90"/>
      <c r="CY125" s="88">
        <v>2.6569865892828548E-3</v>
      </c>
      <c r="CZ125" s="89">
        <v>48.083642374300887</v>
      </c>
      <c r="DA125" s="88">
        <v>1.0186912037524224E-2</v>
      </c>
      <c r="DC125" s="261">
        <f>BJ119</f>
        <v>41.359679640142403</v>
      </c>
      <c r="DD125" s="262">
        <f>DC125/CZ119</f>
        <v>1.1658228725747701E-2</v>
      </c>
      <c r="DE125" s="260" t="s">
        <v>707</v>
      </c>
      <c r="DF125" s="260"/>
      <c r="DG125" s="260"/>
      <c r="EG125" s="77" t="s">
        <v>749</v>
      </c>
    </row>
    <row r="126" spans="1:137" ht="18.5">
      <c r="C126" s="87" t="s">
        <v>714</v>
      </c>
      <c r="D126" s="86"/>
      <c r="E126" s="85">
        <v>4.165190971281481</v>
      </c>
      <c r="F126" s="84"/>
      <c r="G126" s="82">
        <v>0.21581911104520837</v>
      </c>
      <c r="H126" s="85">
        <v>0.3183986705941742</v>
      </c>
      <c r="I126" s="84"/>
      <c r="J126" s="82">
        <v>4.4906821032562043E-2</v>
      </c>
      <c r="K126" s="85">
        <v>7.2984388113249787</v>
      </c>
      <c r="L126" s="84"/>
      <c r="M126" s="82">
        <v>0.1640187022913541</v>
      </c>
      <c r="N126" s="85">
        <v>0.11984702586874912</v>
      </c>
      <c r="O126" s="84"/>
      <c r="P126" s="82">
        <v>3.9639966442530865E-2</v>
      </c>
      <c r="Q126" s="85">
        <v>1.9973191192281872</v>
      </c>
      <c r="R126" s="84"/>
      <c r="S126" s="82">
        <v>8.6776601966532863E-2</v>
      </c>
      <c r="T126" s="85">
        <v>20.465737604877166</v>
      </c>
      <c r="U126" s="84"/>
      <c r="V126" s="82">
        <v>0.1610005651843715</v>
      </c>
      <c r="W126" s="85">
        <v>2.041236946072813</v>
      </c>
      <c r="X126" s="84"/>
      <c r="Y126" s="82">
        <v>4.6964658815737505E-2</v>
      </c>
      <c r="Z126" s="85">
        <v>0.67506537432231362</v>
      </c>
      <c r="AA126" s="84"/>
      <c r="AB126" s="82">
        <v>9.9876091577632026E-2</v>
      </c>
      <c r="AC126" s="85">
        <v>9.5236320530691803</v>
      </c>
      <c r="AD126" s="84"/>
      <c r="AE126" s="82">
        <v>9.8974368175837921E-2</v>
      </c>
      <c r="AF126" s="85">
        <v>60.316296234962955</v>
      </c>
      <c r="AG126" s="84"/>
      <c r="AH126" s="82">
        <v>0.26086041954784212</v>
      </c>
      <c r="AI126" s="85">
        <v>3.6002390029236184</v>
      </c>
      <c r="AJ126" s="84"/>
      <c r="AK126" s="82">
        <v>0.20053760015598751</v>
      </c>
      <c r="AL126" s="85">
        <v>8.85691343188231</v>
      </c>
      <c r="AM126" s="84"/>
      <c r="AN126" s="82">
        <v>0.20992256490403657</v>
      </c>
      <c r="AO126" s="85">
        <v>1.6997589050937112</v>
      </c>
      <c r="AP126" s="84"/>
      <c r="AQ126" s="82">
        <v>3.255700124192925E-2</v>
      </c>
      <c r="AR126" s="85">
        <v>65.181928603290245</v>
      </c>
      <c r="AS126" s="84"/>
      <c r="AT126" s="82">
        <v>0.22145609798928778</v>
      </c>
      <c r="AU126" s="85">
        <v>17.217404964101767</v>
      </c>
      <c r="AV126" s="84"/>
      <c r="AW126" s="82">
        <v>0.14152192746734152</v>
      </c>
      <c r="AX126" s="85">
        <v>7.48602289027437</v>
      </c>
      <c r="AY126" s="84"/>
      <c r="AZ126" s="82">
        <v>0.18019762867169803</v>
      </c>
      <c r="BA126" s="85">
        <v>0.52491752743919329</v>
      </c>
      <c r="BB126" s="84"/>
      <c r="BC126" s="82">
        <v>8.6445739518631534E-2</v>
      </c>
      <c r="BD126" s="85">
        <v>6.7994685644805548</v>
      </c>
      <c r="BE126" s="84"/>
      <c r="BF126" s="82">
        <v>7.194593088618223E-2</v>
      </c>
      <c r="BG126" s="85">
        <v>22.312744549087206</v>
      </c>
      <c r="BH126" s="84"/>
      <c r="BI126" s="82">
        <v>0.10204385512105441</v>
      </c>
      <c r="BJ126" s="85">
        <v>1.5862533982702647</v>
      </c>
      <c r="BK126" s="84"/>
      <c r="BL126" s="82">
        <v>2.8946814129717627E-2</v>
      </c>
      <c r="BM126" s="85">
        <v>15.164651781387747</v>
      </c>
      <c r="BN126" s="84"/>
      <c r="BO126" s="82">
        <v>5.2176214430834519E-2</v>
      </c>
      <c r="BP126" s="85">
        <v>4.0136665503634106</v>
      </c>
      <c r="BQ126" s="84"/>
      <c r="BR126" s="82">
        <v>7.2840407189760148E-2</v>
      </c>
      <c r="BS126" s="85">
        <v>23.279646733721233</v>
      </c>
      <c r="BT126" s="84"/>
      <c r="BU126" s="82">
        <v>6.8249189204464142E-2</v>
      </c>
      <c r="BV126" s="85">
        <v>2.3939256267060109</v>
      </c>
      <c r="BW126" s="84"/>
      <c r="BX126" s="82">
        <v>5.1308602951657518E-2</v>
      </c>
      <c r="BY126" s="85">
        <v>16.354405316030668</v>
      </c>
      <c r="BZ126" s="84"/>
      <c r="CA126" s="82">
        <v>4.1897334695659483E-2</v>
      </c>
      <c r="CB126" s="85">
        <v>2.5304050249167158</v>
      </c>
      <c r="CC126" s="84"/>
      <c r="CD126" s="82">
        <v>6.5509240148306794E-2</v>
      </c>
      <c r="CE126" s="85">
        <v>8.7708134162817242</v>
      </c>
      <c r="CF126" s="84"/>
      <c r="CG126" s="82">
        <v>5.8767738925356951E-2</v>
      </c>
      <c r="CH126" s="85">
        <v>0.8728840370876827</v>
      </c>
      <c r="CI126" s="84"/>
      <c r="CJ126" s="82">
        <v>7.5927401177895135E-2</v>
      </c>
      <c r="CK126" s="85">
        <v>43.447594576955808</v>
      </c>
      <c r="CL126" s="84"/>
      <c r="CM126" s="82">
        <v>0.11382079488401672</v>
      </c>
      <c r="CN126" s="85">
        <v>12.440008264393411</v>
      </c>
      <c r="CO126" s="84"/>
      <c r="CP126" s="82">
        <v>8.7144810401430794E-2</v>
      </c>
      <c r="CQ126" s="85">
        <v>41.354845840045272</v>
      </c>
      <c r="CR126" s="84"/>
      <c r="CS126" s="82">
        <v>7.2606001465987377E-2</v>
      </c>
      <c r="CT126" s="85">
        <v>8.1329258615012439</v>
      </c>
      <c r="CU126" s="84"/>
      <c r="CV126" s="82">
        <v>5.8533815101944706E-2</v>
      </c>
      <c r="CW126" s="85">
        <v>22.116112738333722</v>
      </c>
      <c r="CX126" s="84"/>
      <c r="CY126" s="82">
        <v>3.5769417535723914E-2</v>
      </c>
      <c r="CZ126" s="83">
        <v>443.05870041616993</v>
      </c>
      <c r="DA126" s="82">
        <v>9.3865601392368381E-2</v>
      </c>
      <c r="DI126" s="227"/>
      <c r="DJ126" s="227"/>
      <c r="DK126" s="227"/>
      <c r="DL126" s="227"/>
      <c r="DM126" s="227"/>
      <c r="DN126" s="228">
        <f>DN124-DN$92</f>
        <v>9.2830543441114466E-3</v>
      </c>
      <c r="DO126" s="228">
        <f t="shared" ref="DO126:DP126" si="42">DO124-DO$92</f>
        <v>7.4264434752891739E-3</v>
      </c>
      <c r="DP126" s="228">
        <f t="shared" si="42"/>
        <v>1.1139665212933761E-2</v>
      </c>
      <c r="DQ126" s="229"/>
      <c r="DR126" s="229"/>
      <c r="DS126" s="229"/>
      <c r="DT126" s="229"/>
      <c r="DU126" s="229"/>
      <c r="DV126" s="229"/>
      <c r="DW126" s="229"/>
      <c r="DX126" s="228">
        <f>DX124-DX$92</f>
        <v>1.2364071569662075E-3</v>
      </c>
      <c r="DY126" s="228">
        <f t="shared" ref="DY126:DZ126" si="43">DY124-DY$92</f>
        <v>9.8912572557296498E-4</v>
      </c>
      <c r="DZ126" s="228">
        <f t="shared" si="43"/>
        <v>1.4836885883594449E-3</v>
      </c>
      <c r="EA126" s="273" t="s">
        <v>737</v>
      </c>
      <c r="EB126" s="273"/>
      <c r="EC126" s="273"/>
      <c r="ED126" s="273"/>
      <c r="EE126" s="273"/>
      <c r="EF126" s="273"/>
      <c r="EG126" s="273"/>
    </row>
    <row r="127" spans="1:137">
      <c r="BP127" s="81">
        <f>SUM(BP121:BP126)</f>
        <v>15.087072130267499</v>
      </c>
      <c r="BQ127" s="81"/>
      <c r="BR127" s="81"/>
      <c r="BS127" s="81"/>
      <c r="BT127" s="81"/>
      <c r="BU127" s="81"/>
      <c r="BV127" s="81">
        <f>SUM(BV121:BV126)</f>
        <v>22.689457340103001</v>
      </c>
      <c r="BW127" s="81"/>
      <c r="BX127" s="81"/>
      <c r="BY127" s="81"/>
      <c r="BZ127" s="81"/>
      <c r="CA127" s="81"/>
      <c r="CB127" s="81">
        <f>SUM(CB121:CB126)</f>
        <v>13.374728673696781</v>
      </c>
      <c r="CC127" s="81"/>
      <c r="CD127" s="81"/>
      <c r="CE127" s="81"/>
      <c r="CF127" s="81"/>
      <c r="CG127" s="81"/>
      <c r="CH127" s="81">
        <f>SUM(CH121:CH126)</f>
        <v>5.1687466287630208</v>
      </c>
      <c r="CI127" s="81"/>
      <c r="CJ127" s="81"/>
      <c r="CK127" s="81">
        <f>SUM(CK121:CK126)</f>
        <v>86.005041823899191</v>
      </c>
      <c r="CL127" s="81"/>
      <c r="CM127" s="81"/>
      <c r="CN127" s="81">
        <f>SUM(CN121:CN126)</f>
        <v>29.239362880838648</v>
      </c>
      <c r="CO127" s="81"/>
      <c r="CP127" s="81"/>
      <c r="CQ127" s="81">
        <f>SUM(CQ121:CQ126)</f>
        <v>157.57485654932901</v>
      </c>
      <c r="CR127" s="81"/>
      <c r="CS127" s="81"/>
      <c r="CT127" s="81">
        <f>SUM(CT121:CT126)</f>
        <v>67.859480732597149</v>
      </c>
      <c r="CW127" s="81"/>
      <c r="EA127" s="273"/>
      <c r="EB127" s="273"/>
      <c r="EC127" s="273"/>
      <c r="ED127" s="273"/>
      <c r="EE127" s="273"/>
      <c r="EF127" s="273"/>
      <c r="EG127" s="273"/>
    </row>
    <row r="128" spans="1:137" ht="19" thickBo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DM128" s="246" t="s">
        <v>750</v>
      </c>
      <c r="EA128" s="273"/>
      <c r="EB128" s="273"/>
      <c r="EC128" s="273"/>
      <c r="ED128" s="273"/>
      <c r="EE128" s="273"/>
      <c r="EF128" s="273"/>
      <c r="EG128" s="273"/>
    </row>
    <row r="129" spans="117:131" ht="15" thickBot="1">
      <c r="DM129" s="241" t="s">
        <v>751</v>
      </c>
      <c r="DN129" s="242"/>
      <c r="DO129" s="242"/>
      <c r="DP129" s="242"/>
      <c r="DQ129" s="242"/>
      <c r="DR129" s="242"/>
      <c r="DS129" s="242"/>
      <c r="DT129" s="242"/>
      <c r="DU129" s="242"/>
      <c r="DV129" s="242"/>
      <c r="DW129" s="242"/>
      <c r="DX129" s="242"/>
      <c r="DY129" s="243"/>
    </row>
    <row r="131" spans="117:131" ht="14.5" customHeight="1">
      <c r="DM131" s="278" t="s">
        <v>752</v>
      </c>
      <c r="DN131" s="279"/>
      <c r="DO131" s="279"/>
      <c r="DP131" s="279"/>
      <c r="DQ131" s="279"/>
      <c r="DR131" s="279"/>
      <c r="DS131" s="279"/>
      <c r="DT131" s="279"/>
      <c r="DU131" s="279"/>
      <c r="DV131" s="279"/>
      <c r="DW131" s="279"/>
      <c r="DX131" s="279"/>
      <c r="DY131" s="279"/>
      <c r="DZ131" s="279"/>
      <c r="EA131" s="280"/>
    </row>
    <row r="132" spans="117:131" ht="14.5" customHeight="1">
      <c r="DM132" s="281" t="s">
        <v>753</v>
      </c>
      <c r="DN132" s="282"/>
      <c r="DO132" s="282"/>
      <c r="DP132" s="282"/>
      <c r="DQ132" s="282"/>
      <c r="DR132" s="282"/>
      <c r="DS132" s="282"/>
      <c r="DT132" s="282"/>
      <c r="DU132" s="282"/>
      <c r="DV132" s="282"/>
      <c r="DW132" s="282"/>
      <c r="DX132" s="282"/>
      <c r="DY132" s="282"/>
      <c r="DZ132" s="282"/>
      <c r="EA132" s="283"/>
    </row>
    <row r="133" spans="117:131" ht="14.5" customHeight="1">
      <c r="DM133" s="281" t="s">
        <v>754</v>
      </c>
      <c r="DN133" s="282"/>
      <c r="DO133" s="282"/>
      <c r="DP133" s="282"/>
      <c r="DQ133" s="282"/>
      <c r="DR133" s="282"/>
      <c r="DS133" s="282"/>
      <c r="DT133" s="282"/>
      <c r="DU133" s="282"/>
      <c r="DV133" s="282"/>
      <c r="DW133" s="282"/>
      <c r="DX133" s="282"/>
      <c r="DY133" s="282"/>
      <c r="DZ133" s="282"/>
      <c r="EA133" s="283"/>
    </row>
    <row r="134" spans="117:131">
      <c r="DM134" s="275" t="s">
        <v>755</v>
      </c>
      <c r="DN134" s="276"/>
      <c r="DO134" s="276"/>
      <c r="DP134" s="276"/>
      <c r="DQ134" s="276"/>
      <c r="DR134" s="276"/>
      <c r="DS134" s="276"/>
      <c r="DT134" s="276"/>
      <c r="DU134" s="276"/>
      <c r="DV134" s="276"/>
      <c r="DW134" s="276"/>
      <c r="DX134" s="276"/>
      <c r="DY134" s="276"/>
      <c r="DZ134" s="276"/>
      <c r="EA134" s="277"/>
    </row>
  </sheetData>
  <mergeCells count="45">
    <mergeCell ref="DI86:DK86"/>
    <mergeCell ref="DM134:EA134"/>
    <mergeCell ref="DM112:ED112"/>
    <mergeCell ref="DM113:ED113"/>
    <mergeCell ref="DM131:EA131"/>
    <mergeCell ref="DM132:EA132"/>
    <mergeCell ref="DM133:EA133"/>
    <mergeCell ref="EA108:EG110"/>
    <mergeCell ref="EA126:EG128"/>
    <mergeCell ref="CW99:CY99"/>
    <mergeCell ref="CZ99:DA99"/>
    <mergeCell ref="CE99:CG99"/>
    <mergeCell ref="CH99:CJ99"/>
    <mergeCell ref="CK99:CM99"/>
    <mergeCell ref="CN99:CP99"/>
    <mergeCell ref="BJ99:BL99"/>
    <mergeCell ref="CQ99:CS99"/>
    <mergeCell ref="CT99:CV99"/>
    <mergeCell ref="BM99:BO99"/>
    <mergeCell ref="BP99:BR99"/>
    <mergeCell ref="BS99:BU99"/>
    <mergeCell ref="BV99:BX99"/>
    <mergeCell ref="BY99:CA99"/>
    <mergeCell ref="CB99:CD99"/>
    <mergeCell ref="AU99:AW99"/>
    <mergeCell ref="AX99:AZ99"/>
    <mergeCell ref="BA99:BC99"/>
    <mergeCell ref="BD99:BF99"/>
    <mergeCell ref="BG99:BI99"/>
    <mergeCell ref="C2:DA2"/>
    <mergeCell ref="C97:DA97"/>
    <mergeCell ref="E99:G99"/>
    <mergeCell ref="H99:J99"/>
    <mergeCell ref="K99:M99"/>
    <mergeCell ref="N99:P99"/>
    <mergeCell ref="Q99:S99"/>
    <mergeCell ref="T99:V99"/>
    <mergeCell ref="W99:Y99"/>
    <mergeCell ref="Z99:AB99"/>
    <mergeCell ref="AC99:AE99"/>
    <mergeCell ref="AF99:AH99"/>
    <mergeCell ref="AI99:AK99"/>
    <mergeCell ref="AL99:AN99"/>
    <mergeCell ref="AO99:AQ99"/>
    <mergeCell ref="AR99:AT99"/>
  </mergeCells>
  <hyperlinks>
    <hyperlink ref="D3" r:id="rId1" xr:uid="{A032C3C7-9B3E-4521-821C-38E3787F1FC6}"/>
    <hyperlink ref="DK62" r:id="rId2" xr:uid="{D53F2724-CD12-41A1-AC15-D0C1FDCFC973}"/>
    <hyperlink ref="DK63" r:id="rId3" xr:uid="{6DBEDE69-D2D1-4D0D-AB5F-2AD68DD939C4}"/>
  </hyperlinks>
  <printOptions horizontalCentered="1" verticalCentered="1"/>
  <pageMargins left="0.70866141732283472" right="0.70866141732283472" top="0.74803149606299213" bottom="0.74803149606299213" header="0.31496062992125984" footer="0.31496062992125984"/>
  <pageSetup paperSize="8" scale="26" orientation="landscape" horizontalDpi="1200" verticalDpi="1200"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9A6F40C02C6A948A6DA4707E542D33F" ma:contentTypeVersion="4" ma:contentTypeDescription="Ein neues Dokument erstellen." ma:contentTypeScope="" ma:versionID="3da8c51829dab24c5fe1cba1cc29679c">
  <xsd:schema xmlns:xsd="http://www.w3.org/2001/XMLSchema" xmlns:xs="http://www.w3.org/2001/XMLSchema" xmlns:p="http://schemas.microsoft.com/office/2006/metadata/properties" xmlns:ns2="f6a02a5d-bf27-4d2b-bea1-4f2e1d95ca2c" targetNamespace="http://schemas.microsoft.com/office/2006/metadata/properties" ma:root="true" ma:fieldsID="ee5292ffd63f8a2c9b10512e1ef50df6" ns2:_="">
    <xsd:import namespace="f6a02a5d-bf27-4d2b-bea1-4f2e1d95c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02a5d-bf27-4d2b-bea1-4f2e1d95c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1D2131-280A-404A-8835-CFFEEAD61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02a5d-bf27-4d2b-bea1-4f2e1d95c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66F962-C629-4F58-8A45-376D30A2D9DA}">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http://purl.org/dc/terms/"/>
    <ds:schemaRef ds:uri="http://schemas.microsoft.com/office/infopath/2007/PartnerControls"/>
    <ds:schemaRef ds:uri="f6a02a5d-bf27-4d2b-bea1-4f2e1d95ca2c"/>
  </ds:schemaRefs>
</ds:datastoreItem>
</file>

<file path=customXml/itemProps3.xml><?xml version="1.0" encoding="utf-8"?>
<ds:datastoreItem xmlns:ds="http://schemas.openxmlformats.org/officeDocument/2006/customXml" ds:itemID="{4F8468FB-7CDA-4A51-A600-1C6A72994A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Readme</vt:lpstr>
      <vt:lpstr>Synthesis</vt:lpstr>
      <vt:lpstr>Pop</vt:lpstr>
      <vt:lpstr>Nutrients</vt:lpstr>
      <vt:lpstr>DietDifferences</vt:lpstr>
      <vt:lpstr>MilkNutScenario_PHD</vt:lpstr>
      <vt:lpstr>MilkNutScenario_SGE</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Reinert Raphaël BLV</dc:creator>
  <cp:keywords/>
  <dc:description/>
  <cp:lastModifiedBy>Baumer Beatrice (beba)</cp:lastModifiedBy>
  <cp:revision/>
  <dcterms:created xsi:type="dcterms:W3CDTF">2022-05-03T11:17:14Z</dcterms:created>
  <dcterms:modified xsi:type="dcterms:W3CDTF">2025-11-14T19:25:38Z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2025-03-27T14:12:37Z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a4929d6b-6b30-42ea-bfe4-b851a6bad8d2</vt:lpwstr>
  </property>
  <property fmtid="{D5CDD505-2E9C-101B-9397-08002B2CF9AE}" pid="8" name="MSIP_Label_10d9bad3-6dac-4e9a-89a3-89f3b8d247b2_ContentBits">
    <vt:lpwstr>0</vt:lpwstr>
  </property>
  <property fmtid="{D5CDD505-2E9C-101B-9397-08002B2CF9AE}" pid="9" name="ContentTypeId">
    <vt:lpwstr>0x010100A9A6F40C02C6A948A6DA4707E542D33F</vt:lpwstr>
  </property>
</Properties>
</file>